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5280" windowHeight="4470" activeTab="0"/>
  </bookViews>
  <sheets>
    <sheet name="Data" sheetId="1" r:id="rId1"/>
    <sheet name="Graphs" sheetId="2" r:id="rId2"/>
  </sheets>
  <definedNames>
    <definedName name="allraw">'Data'!$D$23:$G$40</definedName>
  </definedNames>
  <calcPr fullCalcOnLoad="1"/>
</workbook>
</file>

<file path=xl/comments1.xml><?xml version="1.0" encoding="utf-8"?>
<comments xmlns="http://schemas.openxmlformats.org/spreadsheetml/2006/main">
  <authors>
    <author>Will Hopkins</author>
  </authors>
  <commentList>
    <comment ref="I62" authorId="0">
      <text>
        <r>
          <rPr>
            <b/>
            <sz val="8"/>
            <rFont val="Tahoma"/>
            <family val="0"/>
          </rPr>
          <t xml:space="preserve">Will Hopkins:
</t>
        </r>
        <r>
          <rPr>
            <sz val="8"/>
            <rFont val="Tahoma"/>
            <family val="2"/>
          </rPr>
          <t>Insert the smallest clinically or practically important change IN THE SAME UNITS AS THE RAW DATA, if you want estimates of the chances that the true value of the change is important.</t>
        </r>
      </text>
    </comment>
    <comment ref="I81"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V81" authorId="0">
      <text>
        <r>
          <rPr>
            <b/>
            <sz val="8"/>
            <rFont val="Tahoma"/>
            <family val="0"/>
          </rPr>
          <t xml:space="preserve">Will Hopkins:
</t>
        </r>
        <r>
          <rPr>
            <sz val="8"/>
            <rFont val="Tahoma"/>
            <family val="2"/>
          </rPr>
          <t>Insert the smallest clinically or practically important change AS A FACTOR
 if you want estimates of the chances that the true value of the difference in the change is important.</t>
        </r>
      </text>
    </comment>
    <comment ref="V62" authorId="0">
      <text>
        <r>
          <rPr>
            <b/>
            <sz val="8"/>
            <rFont val="Tahoma"/>
            <family val="0"/>
          </rPr>
          <t xml:space="preserve">Will Hopkins:
</t>
        </r>
        <r>
          <rPr>
            <sz val="8"/>
            <rFont val="Tahoma"/>
            <family val="2"/>
          </rPr>
          <t>Insert the smallest clinically or practically important change AS A PERCENT if you want estimates of the chances that the true value of the change is important.</t>
        </r>
      </text>
    </comment>
    <comment ref="V102"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T114" authorId="0">
      <text>
        <r>
          <rPr>
            <b/>
            <sz val="8"/>
            <rFont val="Tahoma"/>
            <family val="0"/>
          </rPr>
          <t>Will Hopkins:</t>
        </r>
        <r>
          <rPr>
            <sz val="8"/>
            <rFont val="Tahoma"/>
            <family val="0"/>
          </rPr>
          <t xml:space="preserve">
This table is used to get some of  the other tables.  Don't modify it or take values from it directly.</t>
        </r>
      </text>
    </comment>
    <comment ref="V122" authorId="0">
      <text>
        <r>
          <rPr>
            <b/>
            <sz val="8"/>
            <rFont val="Tahoma"/>
            <family val="0"/>
          </rPr>
          <t>Will Hopkins:</t>
        </r>
        <r>
          <rPr>
            <sz val="8"/>
            <rFont val="Tahoma"/>
            <family val="0"/>
          </rPr>
          <t xml:space="preserve">
This value is generated from the smallest value in the percent table.  Do not change it here.</t>
        </r>
      </text>
    </comment>
    <comment ref="AG114" authorId="0">
      <text>
        <r>
          <rPr>
            <b/>
            <sz val="8"/>
            <rFont val="Tahoma"/>
            <family val="0"/>
          </rPr>
          <t>Will Hopkins:</t>
        </r>
        <r>
          <rPr>
            <sz val="8"/>
            <rFont val="Tahoma"/>
            <family val="0"/>
          </rPr>
          <t xml:space="preserve">
This table is used to get some of  the Cohen table.  Don't modify it or take values from it directly.</t>
        </r>
      </text>
    </comment>
    <comment ref="AI122" authorId="0">
      <text>
        <r>
          <rPr>
            <b/>
            <sz val="8"/>
            <rFont val="Tahoma"/>
            <family val="0"/>
          </rPr>
          <t>Will Hopkins:</t>
        </r>
        <r>
          <rPr>
            <sz val="8"/>
            <rFont val="Tahoma"/>
            <family val="0"/>
          </rPr>
          <t xml:space="preserve">
It might be possible to dream up a smallest worthwhile change in rank.  In the meantime use the Cohen table.</t>
        </r>
      </text>
    </comment>
    <comment ref="L22" authorId="0">
      <text>
        <r>
          <rPr>
            <b/>
            <sz val="8"/>
            <rFont val="Tahoma"/>
            <family val="0"/>
          </rPr>
          <t>Will Hopkins:</t>
        </r>
        <r>
          <rPr>
            <sz val="8"/>
            <rFont val="Tahoma"/>
            <family val="0"/>
          </rPr>
          <t xml:space="preserve">
You can put any sensible combination of treatment values here.  Transfer the formula to the matching column in the tables of transformed values, if necessary. Make additional columns for other effects by copying and inserting this or any other effect column. </t>
        </r>
      </text>
    </comment>
    <comment ref="AV102"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AT114" authorId="0">
      <text>
        <r>
          <rPr>
            <b/>
            <sz val="8"/>
            <rFont val="Tahoma"/>
            <family val="0"/>
          </rPr>
          <t>Will Hopkins:</t>
        </r>
        <r>
          <rPr>
            <sz val="8"/>
            <rFont val="Tahoma"/>
            <family val="0"/>
          </rPr>
          <t xml:space="preserve">
This table is used to get some of  the Cohen table.  Don't modify it or take values from it directly.</t>
        </r>
      </text>
    </comment>
    <comment ref="AV122" authorId="0">
      <text>
        <r>
          <rPr>
            <b/>
            <sz val="8"/>
            <rFont val="Tahoma"/>
            <family val="0"/>
          </rPr>
          <t>Will Hopkins:</t>
        </r>
        <r>
          <rPr>
            <sz val="8"/>
            <rFont val="Tahoma"/>
            <family val="0"/>
          </rPr>
          <t xml:space="preserve">
It might be possible to dream up a smallest worthwhile change in transformed units.  In the meantime use the Cohen table.</t>
        </r>
      </text>
    </comment>
    <comment ref="AO21" authorId="0">
      <text>
        <r>
          <rPr>
            <b/>
            <sz val="8"/>
            <rFont val="Tahoma"/>
            <family val="0"/>
          </rPr>
          <t>Will Hopkins:</t>
        </r>
        <r>
          <rPr>
            <sz val="8"/>
            <rFont val="Tahoma"/>
            <family val="0"/>
          </rPr>
          <t xml:space="preserve">
Use for counts, such as injuries or points scored.</t>
        </r>
      </text>
    </comment>
    <comment ref="AI102"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H89" authorId="0">
      <text>
        <r>
          <rPr>
            <b/>
            <sz val="8"/>
            <rFont val="Tahoma"/>
            <family val="0"/>
          </rPr>
          <t>Will Hopkins:</t>
        </r>
        <r>
          <rPr>
            <sz val="8"/>
            <rFont val="Tahoma"/>
            <family val="0"/>
          </rPr>
          <t xml:space="preserve">
This SD is reproduced here to reduce problems when columns or tables are copied.</t>
        </r>
      </text>
    </comment>
    <comment ref="H22" authorId="0">
      <text>
        <r>
          <rPr>
            <b/>
            <sz val="8"/>
            <rFont val="Tahoma"/>
            <family val="0"/>
          </rPr>
          <t>Will Hopkins:</t>
        </r>
        <r>
          <rPr>
            <sz val="8"/>
            <rFont val="Tahoma"/>
            <family val="0"/>
          </rPr>
          <t xml:space="preserve">
READ BOTH THESE POINTS!
1.  Do not insert a new column  immediately to the left of this column.
2.  These zeros are needed for the paired t statistics.  If you insert rows for more data, FILL IN THE MISSING ZEROS in the new rows.  </t>
        </r>
      </text>
    </comment>
    <comment ref="AC46" authorId="0">
      <text>
        <r>
          <rPr>
            <b/>
            <sz val="8"/>
            <rFont val="Tahoma"/>
            <family val="0"/>
          </rPr>
          <t>Will Hopkins:</t>
        </r>
        <r>
          <rPr>
            <sz val="8"/>
            <rFont val="Tahoma"/>
            <family val="0"/>
          </rPr>
          <t xml:space="preserve">
The raw value of the observation corresponding to the mean of the rank-transformed variable.</t>
        </r>
      </text>
    </comment>
    <comment ref="AC47" authorId="0">
      <text>
        <r>
          <rPr>
            <b/>
            <sz val="8"/>
            <rFont val="Tahoma"/>
            <family val="0"/>
          </rPr>
          <t>Will Hopkins:</t>
        </r>
        <r>
          <rPr>
            <sz val="8"/>
            <rFont val="Tahoma"/>
            <family val="0"/>
          </rPr>
          <t xml:space="preserve">
Half the range between the raw values of the observations corresponding to the mean -SD and mean+SD of the rank-transformed variable.</t>
        </r>
      </text>
    </comment>
    <comment ref="C44" authorId="0">
      <text>
        <r>
          <rPr>
            <b/>
            <sz val="8"/>
            <rFont val="Tahoma"/>
            <family val="0"/>
          </rPr>
          <t>Will Hopkins:</t>
        </r>
        <r>
          <rPr>
            <sz val="8"/>
            <rFont val="Tahoma"/>
            <family val="0"/>
          </rPr>
          <t xml:space="preserve">
Used as denominator in formulae for Cohen effect sizes.</t>
        </r>
      </text>
    </comment>
    <comment ref="P44" authorId="0">
      <text>
        <r>
          <rPr>
            <b/>
            <sz val="8"/>
            <rFont val="Tahoma"/>
            <family val="0"/>
          </rPr>
          <t>Will Hopkins:</t>
        </r>
        <r>
          <rPr>
            <sz val="8"/>
            <rFont val="Tahoma"/>
            <family val="0"/>
          </rPr>
          <t xml:space="preserve">
Used as denominator in formulae for Cohen effect sizes.</t>
        </r>
      </text>
    </comment>
    <comment ref="U76" authorId="0">
      <text>
        <r>
          <rPr>
            <b/>
            <sz val="8"/>
            <rFont val="Tahoma"/>
            <family val="0"/>
          </rPr>
          <t>Will Hopkins:</t>
        </r>
        <r>
          <rPr>
            <sz val="8"/>
            <rFont val="Tahoma"/>
            <family val="0"/>
          </rPr>
          <t xml:space="preserve">
calculated for the unequal-variances t statistic using the Satterthwaite appoximation.</t>
        </r>
      </text>
    </comment>
    <comment ref="AH110" authorId="0">
      <text>
        <r>
          <rPr>
            <b/>
            <sz val="8"/>
            <rFont val="Tahoma"/>
            <family val="0"/>
          </rPr>
          <t>Will Hopkins:</t>
        </r>
        <r>
          <rPr>
            <sz val="8"/>
            <rFont val="Tahoma"/>
            <family val="0"/>
          </rPr>
          <t xml:space="preserve">
This SD is reproduced here to reduce problems when columns or tables are copied.</t>
        </r>
      </text>
    </comment>
    <comment ref="G22" authorId="0">
      <text>
        <r>
          <rPr>
            <b/>
            <sz val="8"/>
            <rFont val="Tahoma"/>
            <family val="0"/>
          </rPr>
          <t>Will Hopkins:</t>
        </r>
        <r>
          <rPr>
            <sz val="8"/>
            <rFont val="Tahoma"/>
            <family val="0"/>
          </rPr>
          <t xml:space="preserve">
Do not add data to this column.  Instead. add an entire new column  immediately to the left of this column.</t>
        </r>
      </text>
    </comment>
    <comment ref="AU110" authorId="0">
      <text>
        <r>
          <rPr>
            <b/>
            <sz val="8"/>
            <rFont val="Tahoma"/>
            <family val="0"/>
          </rPr>
          <t>Will Hopkins:</t>
        </r>
        <r>
          <rPr>
            <sz val="8"/>
            <rFont val="Tahoma"/>
            <family val="0"/>
          </rPr>
          <t xml:space="preserve">
This SD is reproduced here to reduce problems when columns or tables are copied.</t>
        </r>
      </text>
    </comment>
    <comment ref="AT73" authorId="0">
      <text>
        <r>
          <rPr>
            <b/>
            <sz val="8"/>
            <rFont val="Tahoma"/>
            <family val="0"/>
          </rPr>
          <t>Will Hopkins:</t>
        </r>
        <r>
          <rPr>
            <sz val="8"/>
            <rFont val="Tahoma"/>
            <family val="0"/>
          </rPr>
          <t xml:space="preserve">
This table evaluates the effects at a chosen value of the raw variable.  The default chosen value is the "center" of the values in the control treatment (the back-transformed  mean of the transformed variable in the control treatment).  You can choose a different value near the bottom of this table.</t>
        </r>
      </text>
    </comment>
    <comment ref="AG73" authorId="0">
      <text>
        <r>
          <rPr>
            <b/>
            <sz val="8"/>
            <rFont val="Tahoma"/>
            <family val="0"/>
          </rPr>
          <t>Will Hopkins:</t>
        </r>
        <r>
          <rPr>
            <sz val="8"/>
            <rFont val="Tahoma"/>
            <family val="0"/>
          </rPr>
          <t xml:space="preserve">
This table evaluates the effects at a chosen value of the raw variable.  The default chosen percentile is the  mean percentile for the control treatment.  You can choose a different percentile near the bottom of this table.</t>
        </r>
      </text>
    </comment>
    <comment ref="AH77" authorId="0">
      <text>
        <r>
          <rPr>
            <b/>
            <sz val="8"/>
            <rFont val="Tahoma"/>
            <family val="0"/>
          </rPr>
          <t>Will Hopkins:</t>
        </r>
        <r>
          <rPr>
            <sz val="8"/>
            <rFont val="Tahoma"/>
            <family val="0"/>
          </rPr>
          <t xml:space="preserve">
This is where the effect is estimated at the chosen value.</t>
        </r>
      </text>
    </comment>
    <comment ref="AI81" authorId="0">
      <text>
        <r>
          <rPr>
            <b/>
            <sz val="8"/>
            <rFont val="Tahoma"/>
            <family val="0"/>
          </rPr>
          <t>Will Hopkins:</t>
        </r>
        <r>
          <rPr>
            <sz val="8"/>
            <rFont val="Tahoma"/>
            <family val="0"/>
          </rPr>
          <t xml:space="preserve">
insert what you think is the smallest worthwhile change at the raw value corresponding to the chosen percentile.</t>
        </r>
      </text>
    </comment>
    <comment ref="AI89" authorId="0">
      <text>
        <r>
          <rPr>
            <b/>
            <sz val="8"/>
            <rFont val="Tahoma"/>
            <family val="0"/>
          </rPr>
          <t>Will Hopkins:</t>
        </r>
        <r>
          <rPr>
            <sz val="8"/>
            <rFont val="Tahoma"/>
            <family val="0"/>
          </rPr>
          <t xml:space="preserve">
The default chosen percentile is the overall mean percentile for the control treatment.  Put any other value between 0 and 100 in this cell. As values approach 0 or 100, individual responses stop evaluating for good reasons that would take too long to explain here.</t>
        </r>
      </text>
    </comment>
    <comment ref="D48" authorId="0">
      <text>
        <r>
          <rPr>
            <b/>
            <sz val="8"/>
            <rFont val="Tahoma"/>
            <family val="0"/>
          </rPr>
          <t>Will Hopkins:</t>
        </r>
        <r>
          <rPr>
            <sz val="8"/>
            <rFont val="Tahoma"/>
            <family val="0"/>
          </rPr>
          <t xml:space="preserve">
Used for percentile rank transformation.</t>
        </r>
      </text>
    </comment>
    <comment ref="BB21" authorId="0">
      <text>
        <r>
          <rPr>
            <b/>
            <sz val="8"/>
            <rFont val="Tahoma"/>
            <family val="0"/>
          </rPr>
          <t>Will Hopkins:</t>
        </r>
        <r>
          <rPr>
            <sz val="8"/>
            <rFont val="Tahoma"/>
            <family val="0"/>
          </rPr>
          <t xml:space="preserve">
Use for proportions, expressed as percents (0-100).  Modify your raw data, if necessary.</t>
        </r>
      </text>
    </comment>
    <comment ref="BC44" authorId="0">
      <text>
        <r>
          <rPr>
            <b/>
            <sz val="8"/>
            <rFont val="Tahoma"/>
            <family val="0"/>
          </rPr>
          <t>Will Hopkins:</t>
        </r>
        <r>
          <rPr>
            <sz val="8"/>
            <rFont val="Tahoma"/>
            <family val="0"/>
          </rPr>
          <t xml:space="preserve">
Used as denominator in formulae for Cohen effect sizes.</t>
        </r>
      </text>
    </comment>
    <comment ref="BG73" authorId="0">
      <text>
        <r>
          <rPr>
            <b/>
            <sz val="8"/>
            <rFont val="Tahoma"/>
            <family val="0"/>
          </rPr>
          <t>Will Hopkins:</t>
        </r>
        <r>
          <rPr>
            <sz val="8"/>
            <rFont val="Tahoma"/>
            <family val="0"/>
          </rPr>
          <t xml:space="preserve">
This table evaluates the effects at a chosen value of the raw variable.  The default chosen value is the "center" of the values in the control treatment (the back-transformed  mean of the transformed variable in the control treatment).  You can choose a different value near the bottom of this table.</t>
        </r>
      </text>
    </comment>
    <comment ref="BI81" authorId="0">
      <text>
        <r>
          <rPr>
            <b/>
            <sz val="8"/>
            <rFont val="Tahoma"/>
            <family val="0"/>
          </rPr>
          <t>Will Hopkins:</t>
        </r>
        <r>
          <rPr>
            <sz val="8"/>
            <rFont val="Tahoma"/>
            <family val="0"/>
          </rPr>
          <t xml:space="preserve">
insert what you think is the smallest worthwhile change at the chosen value.</t>
        </r>
      </text>
    </comment>
    <comment ref="BI89" authorId="0">
      <text>
        <r>
          <rPr>
            <b/>
            <sz val="8"/>
            <rFont val="Tahoma"/>
            <family val="0"/>
          </rPr>
          <t>Will Hopkins:</t>
        </r>
        <r>
          <rPr>
            <sz val="8"/>
            <rFont val="Tahoma"/>
            <family val="0"/>
          </rPr>
          <t xml:space="preserve">
The defauilt chosen value is the overall back-transformed mean in the control treatment. Put any other value in this cell.</t>
        </r>
      </text>
    </comment>
    <comment ref="BI102"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BH110" authorId="0">
      <text>
        <r>
          <rPr>
            <b/>
            <sz val="8"/>
            <rFont val="Tahoma"/>
            <family val="0"/>
          </rPr>
          <t>Will Hopkins:</t>
        </r>
        <r>
          <rPr>
            <sz val="8"/>
            <rFont val="Tahoma"/>
            <family val="0"/>
          </rPr>
          <t xml:space="preserve">
This SD is reproduced here to reduce problems when columns or tables are copied.</t>
        </r>
      </text>
    </comment>
    <comment ref="BG114" authorId="0">
      <text>
        <r>
          <rPr>
            <b/>
            <sz val="8"/>
            <rFont val="Tahoma"/>
            <family val="0"/>
          </rPr>
          <t>Will Hopkins:</t>
        </r>
        <r>
          <rPr>
            <sz val="8"/>
            <rFont val="Tahoma"/>
            <family val="0"/>
          </rPr>
          <t xml:space="preserve">
This table is used to get some of  the Cohen table.  Don't modify it or take values from it directly.</t>
        </r>
      </text>
    </comment>
    <comment ref="AB21" authorId="0">
      <text>
        <r>
          <rPr>
            <b/>
            <sz val="8"/>
            <rFont val="Tahoma"/>
            <family val="0"/>
          </rPr>
          <t>Will Hopkins:</t>
        </r>
        <r>
          <rPr>
            <sz val="8"/>
            <rFont val="Tahoma"/>
            <family val="0"/>
          </rPr>
          <t xml:space="preserve">
Use for grossly non-normal data, such as physical activity.</t>
        </r>
      </text>
    </comment>
    <comment ref="O21" authorId="0">
      <text>
        <r>
          <rPr>
            <b/>
            <sz val="8"/>
            <rFont val="Tahoma"/>
            <family val="0"/>
          </rPr>
          <t>Will Hopkins:</t>
        </r>
        <r>
          <rPr>
            <sz val="8"/>
            <rFont val="Tahoma"/>
            <family val="0"/>
          </rPr>
          <t xml:space="preserve">
Use for most kinds of performance and physiological measures.</t>
        </r>
      </text>
    </comment>
    <comment ref="AP44" authorId="0">
      <text>
        <r>
          <rPr>
            <b/>
            <sz val="8"/>
            <rFont val="Tahoma"/>
            <family val="0"/>
          </rPr>
          <t>Will Hopkins:</t>
        </r>
        <r>
          <rPr>
            <sz val="8"/>
            <rFont val="Tahoma"/>
            <family val="0"/>
          </rPr>
          <t xml:space="preserve">
Used as denominator in formulae for Cohen effect sizes.</t>
        </r>
      </text>
    </comment>
    <comment ref="AC44" authorId="0">
      <text>
        <r>
          <rPr>
            <b/>
            <sz val="8"/>
            <rFont val="Tahoma"/>
            <family val="0"/>
          </rPr>
          <t>Will Hopkins:</t>
        </r>
        <r>
          <rPr>
            <sz val="8"/>
            <rFont val="Tahoma"/>
            <family val="0"/>
          </rPr>
          <t xml:space="preserve">
Used as denominator in formulae for Cohen effect sizes.</t>
        </r>
      </text>
    </comment>
    <comment ref="AV89" authorId="0">
      <text>
        <r>
          <rPr>
            <b/>
            <sz val="8"/>
            <rFont val="Tahoma"/>
            <family val="0"/>
          </rPr>
          <t>Will Hopkins:</t>
        </r>
        <r>
          <rPr>
            <sz val="8"/>
            <rFont val="Tahoma"/>
            <family val="0"/>
          </rPr>
          <t xml:space="preserve">
The defauilt chosen value is the overall back-transformed mean in the control treatment. Put any other value in this cell.</t>
        </r>
      </text>
    </comment>
    <comment ref="AP47" authorId="0">
      <text>
        <r>
          <rPr>
            <b/>
            <sz val="8"/>
            <rFont val="Tahoma"/>
            <family val="0"/>
          </rPr>
          <t>Will Hopkins:</t>
        </r>
        <r>
          <rPr>
            <sz val="8"/>
            <rFont val="Tahoma"/>
            <family val="0"/>
          </rPr>
          <t xml:space="preserve">
Half the range between the raw values of the observations corresponding to the mean -SD and mean+SD of the rank-transformed variable.</t>
        </r>
      </text>
    </comment>
    <comment ref="BC47" authorId="0">
      <text>
        <r>
          <rPr>
            <b/>
            <sz val="8"/>
            <rFont val="Tahoma"/>
            <family val="0"/>
          </rPr>
          <t>Will Hopkins:</t>
        </r>
        <r>
          <rPr>
            <sz val="8"/>
            <rFont val="Tahoma"/>
            <family val="0"/>
          </rPr>
          <t xml:space="preserve">
Half the range between the raw values of the observations corresponding to the mean -SD and mean+SD of the rank-transformed variable.</t>
        </r>
      </text>
    </comment>
    <comment ref="AU77" authorId="0">
      <text>
        <r>
          <rPr>
            <b/>
            <sz val="8"/>
            <rFont val="Tahoma"/>
            <family val="0"/>
          </rPr>
          <t>Will Hopkins:</t>
        </r>
        <r>
          <rPr>
            <sz val="8"/>
            <rFont val="Tahoma"/>
            <family val="0"/>
          </rPr>
          <t xml:space="preserve">
This is where the effect is estimated at the chosen value.</t>
        </r>
      </text>
    </comment>
    <comment ref="BH77" authorId="0">
      <text>
        <r>
          <rPr>
            <b/>
            <sz val="8"/>
            <rFont val="Tahoma"/>
            <family val="0"/>
          </rPr>
          <t>Will Hopkins:</t>
        </r>
        <r>
          <rPr>
            <sz val="8"/>
            <rFont val="Tahoma"/>
            <family val="0"/>
          </rPr>
          <t xml:space="preserve">
This is where the effect is estimated at the chosen value.</t>
        </r>
      </text>
    </comment>
    <comment ref="U146" authorId="0">
      <text>
        <r>
          <rPr>
            <b/>
            <sz val="8"/>
            <rFont val="Tahoma"/>
            <family val="0"/>
          </rPr>
          <t>Will Hopkins:</t>
        </r>
        <r>
          <rPr>
            <sz val="8"/>
            <rFont val="Tahoma"/>
            <family val="0"/>
          </rPr>
          <t xml:space="preserve">
The uncertainty factor here is correct, but it gives a misleading impression that the estimate of the SD is precise.</t>
        </r>
      </text>
    </comment>
    <comment ref="G94"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H48" authorId="0">
      <text>
        <r>
          <rPr>
            <b/>
            <sz val="8"/>
            <rFont val="Tahoma"/>
            <family val="0"/>
          </rPr>
          <t>Will Hopkins:</t>
        </r>
        <r>
          <rPr>
            <sz val="8"/>
            <rFont val="Tahoma"/>
            <family val="0"/>
          </rPr>
          <t xml:space="preserve">
In the last table below, these are converted to typical errors of measurement for comparison with typical error from comparable reliability studies.  </t>
        </r>
      </text>
    </comment>
    <comment ref="U50" authorId="0">
      <text>
        <r>
          <rPr>
            <b/>
            <sz val="8"/>
            <rFont val="Tahoma"/>
            <family val="0"/>
          </rPr>
          <t>Will Hopkins:</t>
        </r>
        <r>
          <rPr>
            <sz val="8"/>
            <rFont val="Tahoma"/>
            <family val="0"/>
          </rPr>
          <t xml:space="preserve">
In the last table below, these are converted to typical errors of measurement for comparison with typical error from comparable reliability studies.  </t>
        </r>
      </text>
    </comment>
    <comment ref="AH48" authorId="0">
      <text>
        <r>
          <rPr>
            <b/>
            <sz val="8"/>
            <rFont val="Tahoma"/>
            <family val="0"/>
          </rPr>
          <t>Will Hopkins:</t>
        </r>
        <r>
          <rPr>
            <sz val="8"/>
            <rFont val="Tahoma"/>
            <family val="0"/>
          </rPr>
          <t xml:space="preserve">
In the last table below, these are converted to typical errors of measurement for comparison with typical error from comparable reliability studies.  </t>
        </r>
      </text>
    </comment>
    <comment ref="AU48" authorId="0">
      <text>
        <r>
          <rPr>
            <b/>
            <sz val="8"/>
            <rFont val="Tahoma"/>
            <family val="0"/>
          </rPr>
          <t>Will Hopkins:</t>
        </r>
        <r>
          <rPr>
            <sz val="8"/>
            <rFont val="Tahoma"/>
            <family val="0"/>
          </rPr>
          <t xml:space="preserve">
In the last table below, these are converted to typical errors of measurement for comparison with typical error from comparable reliability studies.  </t>
        </r>
      </text>
    </comment>
    <comment ref="BH48" authorId="0">
      <text>
        <r>
          <rPr>
            <b/>
            <sz val="8"/>
            <rFont val="Tahoma"/>
            <family val="0"/>
          </rPr>
          <t>Will Hopkins:</t>
        </r>
        <r>
          <rPr>
            <sz val="8"/>
            <rFont val="Tahoma"/>
            <family val="0"/>
          </rPr>
          <t xml:space="preserve">
In the last table below, these are converted to typical errors of measurement for comparison with typical error from comparable reliability studies.  </t>
        </r>
      </text>
    </comment>
    <comment ref="AV81" authorId="0">
      <text>
        <r>
          <rPr>
            <b/>
            <sz val="8"/>
            <rFont val="Tahoma"/>
            <family val="0"/>
          </rPr>
          <t>Will Hopkins:</t>
        </r>
        <r>
          <rPr>
            <sz val="8"/>
            <rFont val="Tahoma"/>
            <family val="0"/>
          </rPr>
          <t xml:space="preserve">
insert what you think is the smallest worthwhile change at the chosen value.</t>
        </r>
      </text>
    </comment>
    <comment ref="U110" authorId="0">
      <text>
        <r>
          <rPr>
            <b/>
            <sz val="8"/>
            <rFont val="Tahoma"/>
            <family val="0"/>
          </rPr>
          <t>Will Hopkins:</t>
        </r>
        <r>
          <rPr>
            <sz val="8"/>
            <rFont val="Tahoma"/>
            <family val="0"/>
          </rPr>
          <t xml:space="preserve">
This SD is reproduced here to reduce problems when columns or tables are copied.</t>
        </r>
      </text>
    </comment>
    <comment ref="BI122" authorId="0">
      <text>
        <r>
          <rPr>
            <b/>
            <sz val="8"/>
            <rFont val="Tahoma"/>
            <family val="0"/>
          </rPr>
          <t>Will Hopkins:</t>
        </r>
        <r>
          <rPr>
            <sz val="8"/>
            <rFont val="Tahoma"/>
            <family val="0"/>
          </rPr>
          <t xml:space="preserve">
It might be possible to dream up a smallest worthwhile change in transformed units.  In the meantime use the Cohen table.</t>
        </r>
      </text>
    </comment>
    <comment ref="D22" authorId="0">
      <text>
        <r>
          <rPr>
            <b/>
            <sz val="8"/>
            <rFont val="Tahoma"/>
            <family val="0"/>
          </rPr>
          <t>Will Hopkins:</t>
        </r>
        <r>
          <rPr>
            <sz val="8"/>
            <rFont val="Tahoma"/>
            <family val="0"/>
          </rPr>
          <t xml:space="preserve">
Do not insert a new column  immediately to the left of this column.</t>
        </r>
      </text>
    </comment>
    <comment ref="Q22" authorId="0">
      <text>
        <r>
          <rPr>
            <b/>
            <sz val="8"/>
            <rFont val="Tahoma"/>
            <family val="0"/>
          </rPr>
          <t>Will Hopkins:</t>
        </r>
        <r>
          <rPr>
            <sz val="8"/>
            <rFont val="Tahoma"/>
            <family val="0"/>
          </rPr>
          <t xml:space="preserve">
Do not insert a new column  immediately to the left of this column.</t>
        </r>
      </text>
    </comment>
    <comment ref="AD22" authorId="0">
      <text>
        <r>
          <rPr>
            <b/>
            <sz val="8"/>
            <rFont val="Tahoma"/>
            <family val="0"/>
          </rPr>
          <t>Will Hopkins:</t>
        </r>
        <r>
          <rPr>
            <sz val="8"/>
            <rFont val="Tahoma"/>
            <family val="0"/>
          </rPr>
          <t xml:space="preserve">
Do not insert a new column  immediately to the left of this column.</t>
        </r>
      </text>
    </comment>
    <comment ref="AQ22" authorId="0">
      <text>
        <r>
          <rPr>
            <b/>
            <sz val="8"/>
            <rFont val="Tahoma"/>
            <family val="0"/>
          </rPr>
          <t>Will Hopkins:</t>
        </r>
        <r>
          <rPr>
            <sz val="8"/>
            <rFont val="Tahoma"/>
            <family val="0"/>
          </rPr>
          <t xml:space="preserve">
Do not insert a new column  immediately to the left of this column.</t>
        </r>
      </text>
    </comment>
    <comment ref="BD22" authorId="0">
      <text>
        <r>
          <rPr>
            <b/>
            <sz val="8"/>
            <rFont val="Tahoma"/>
            <family val="0"/>
          </rPr>
          <t>Will Hopkins:</t>
        </r>
        <r>
          <rPr>
            <sz val="8"/>
            <rFont val="Tahoma"/>
            <family val="0"/>
          </rPr>
          <t xml:space="preserve">
Do not insert a new column  immediately to the left of this column.</t>
        </r>
      </text>
    </comment>
    <comment ref="T22" authorId="0">
      <text>
        <r>
          <rPr>
            <b/>
            <sz val="8"/>
            <rFont val="Tahoma"/>
            <family val="0"/>
          </rPr>
          <t>Will Hopkins:</t>
        </r>
        <r>
          <rPr>
            <sz val="8"/>
            <rFont val="Tahoma"/>
            <family val="0"/>
          </rPr>
          <t xml:space="preserve">
Do not add data to this column.  Instead. add an entire new column  immediately to the left of this column.</t>
        </r>
      </text>
    </comment>
    <comment ref="U22" authorId="0">
      <text>
        <r>
          <rPr>
            <b/>
            <sz val="8"/>
            <rFont val="Tahoma"/>
            <family val="0"/>
          </rPr>
          <t>Will Hopkins:</t>
        </r>
        <r>
          <rPr>
            <sz val="8"/>
            <rFont val="Tahoma"/>
            <family val="0"/>
          </rPr>
          <t xml:space="preserve">
READ BOTH THESE POINTS!
1.  Do not insert a new column  immediately to the left of this column.
2.  These zeros are needed for the paired t statistics.  If you insert rows for more data, FILL IN THE MISSING ZEROS in the new rows.  </t>
        </r>
      </text>
    </comment>
    <comment ref="AG22" authorId="0">
      <text>
        <r>
          <rPr>
            <b/>
            <sz val="8"/>
            <rFont val="Tahoma"/>
            <family val="0"/>
          </rPr>
          <t>Will Hopkins:</t>
        </r>
        <r>
          <rPr>
            <sz val="8"/>
            <rFont val="Tahoma"/>
            <family val="0"/>
          </rPr>
          <t xml:space="preserve">
Do not add data to this column.  Instead. add an entire new column  immediately to the left of this column.</t>
        </r>
      </text>
    </comment>
    <comment ref="AH22" authorId="0">
      <text>
        <r>
          <rPr>
            <b/>
            <sz val="8"/>
            <rFont val="Tahoma"/>
            <family val="0"/>
          </rPr>
          <t>Will Hopkins:</t>
        </r>
        <r>
          <rPr>
            <sz val="8"/>
            <rFont val="Tahoma"/>
            <family val="0"/>
          </rPr>
          <t xml:space="preserve">
READ BOTH THESE POINTS!
1.  Do not insert a new column  immediately to the left of this column.
2.  These zeros are needed for the paired t statistics.  If you insert rows for more data, FILL IN THE MISSING ZEROS in the new rows.  </t>
        </r>
      </text>
    </comment>
    <comment ref="AT22" authorId="0">
      <text>
        <r>
          <rPr>
            <b/>
            <sz val="8"/>
            <rFont val="Tahoma"/>
            <family val="0"/>
          </rPr>
          <t>Will Hopkins:</t>
        </r>
        <r>
          <rPr>
            <sz val="8"/>
            <rFont val="Tahoma"/>
            <family val="0"/>
          </rPr>
          <t xml:space="preserve">
Do not add data to this column.  Instead. add an entire new column  immediately to the left of this column.</t>
        </r>
      </text>
    </comment>
    <comment ref="AU22" authorId="0">
      <text>
        <r>
          <rPr>
            <b/>
            <sz val="8"/>
            <rFont val="Tahoma"/>
            <family val="0"/>
          </rPr>
          <t>Will Hopkins:</t>
        </r>
        <r>
          <rPr>
            <sz val="8"/>
            <rFont val="Tahoma"/>
            <family val="0"/>
          </rPr>
          <t xml:space="preserve">
READ BOTH THESE POINTS!
1.  Do not insert a new column  immediately to the left of this column.
2.  These zeros are needed for the paired t statistics.  If you insert rows for more data, FILL IN THE MISSING ZEROS in the new rows.  </t>
        </r>
      </text>
    </comment>
    <comment ref="BG22" authorId="0">
      <text>
        <r>
          <rPr>
            <b/>
            <sz val="8"/>
            <rFont val="Tahoma"/>
            <family val="0"/>
          </rPr>
          <t>Will Hopkins:</t>
        </r>
        <r>
          <rPr>
            <sz val="8"/>
            <rFont val="Tahoma"/>
            <family val="0"/>
          </rPr>
          <t xml:space="preserve">
Do not add data to this column.  Instead. add an entire new column  immediately to the left of this column.</t>
        </r>
      </text>
    </comment>
    <comment ref="BH22" authorId="0">
      <text>
        <r>
          <rPr>
            <b/>
            <sz val="8"/>
            <rFont val="Tahoma"/>
            <family val="0"/>
          </rPr>
          <t>Will Hopkins:</t>
        </r>
        <r>
          <rPr>
            <sz val="8"/>
            <rFont val="Tahoma"/>
            <family val="0"/>
          </rPr>
          <t xml:space="preserve">
READ BOTH THESE POINTS!
1.  Do not insert a new column  immediately to the left of this column.
2.  These zeros are needed for the paired t statistics.  If you insert rows for more data, FILL IN THE MISSING ZEROS in the new rows.  </t>
        </r>
      </text>
    </comment>
    <comment ref="T134"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AG134"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AT134"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BG134"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List>
</comments>
</file>

<file path=xl/sharedStrings.xml><?xml version="1.0" encoding="utf-8"?>
<sst xmlns="http://schemas.openxmlformats.org/spreadsheetml/2006/main" count="500" uniqueCount="128">
  <si>
    <t>Sam</t>
  </si>
  <si>
    <t>mean</t>
  </si>
  <si>
    <t>Phil</t>
  </si>
  <si>
    <t>p value</t>
  </si>
  <si>
    <t>Raw Data</t>
  </si>
  <si>
    <t>Log-transformed Data</t>
  </si>
  <si>
    <t>back-transformed mean</t>
  </si>
  <si>
    <t>%</t>
  </si>
  <si>
    <t>conf. level (%)</t>
  </si>
  <si>
    <t xml:space="preserve">lower </t>
  </si>
  <si>
    <t xml:space="preserve">upper </t>
  </si>
  <si>
    <t xml:space="preserve"> "±"</t>
  </si>
  <si>
    <t>threshold values for clinical chances</t>
  </si>
  <si>
    <t>trivial</t>
  </si>
  <si>
    <t>+ ive</t>
  </si>
  <si>
    <t>- ive</t>
  </si>
  <si>
    <t>Chances (% and qualitative) that the true value of the statistic is clinically, practically or mechanistially…</t>
  </si>
  <si>
    <t>???</t>
  </si>
  <si>
    <t>Outcomes in raw units</t>
  </si>
  <si>
    <t>degrees of freedom</t>
  </si>
  <si>
    <t>Outcomes in Cohen units</t>
  </si>
  <si>
    <t>Outcomes as factors</t>
  </si>
  <si>
    <t>Outcomes as percents</t>
  </si>
  <si>
    <t>Outcomes in log units</t>
  </si>
  <si>
    <t>Outcomes in rank units</t>
  </si>
  <si>
    <t>Group</t>
  </si>
  <si>
    <t>other effect</t>
  </si>
  <si>
    <r>
      <t xml:space="preserve"> "</t>
    </r>
    <r>
      <rPr>
        <sz val="11"/>
        <rFont val="Symbol"/>
        <family val="1"/>
      </rPr>
      <t>´¤¸</t>
    </r>
    <r>
      <rPr>
        <sz val="10"/>
        <rFont val="Arial"/>
        <family val="2"/>
      </rPr>
      <t xml:space="preserve">" </t>
    </r>
  </si>
  <si>
    <t>transformed mean</t>
  </si>
  <si>
    <t>transformed SD</t>
  </si>
  <si>
    <t>pre-test SD for Cohen</t>
  </si>
  <si>
    <t xml:space="preserve">    Double-click on one of the mean or SD cells to check that you have done this operation properly.  Colored boxes should enclose all your data.</t>
  </si>
  <si>
    <t>Kelly</t>
  </si>
  <si>
    <t>Kerry</t>
  </si>
  <si>
    <t>Kieran</t>
  </si>
  <si>
    <t>Lee</t>
  </si>
  <si>
    <t>Leslie</t>
  </si>
  <si>
    <t>Morgan</t>
  </si>
  <si>
    <t>Quinn</t>
  </si>
  <si>
    <t>Reece</t>
  </si>
  <si>
    <t>Robin</t>
  </si>
  <si>
    <t>Lin</t>
  </si>
  <si>
    <t>Kim</t>
  </si>
  <si>
    <t>Mel</t>
  </si>
  <si>
    <t>Pat</t>
  </si>
  <si>
    <t>Nat</t>
  </si>
  <si>
    <t>Kennedy</t>
  </si>
  <si>
    <t>Nicky</t>
  </si>
  <si>
    <t xml:space="preserve">    Insert a new column into any transformed data you use, and copy the transformation from an adjacent cell on the left.</t>
  </si>
  <si>
    <t xml:space="preserve">    Do the same to any transformed data you use. Copy the function representing the extra effect directly from the Raw Data table.</t>
  </si>
  <si>
    <r>
      <t xml:space="preserve">If you insert an entire new column for an </t>
    </r>
    <r>
      <rPr>
        <b/>
        <sz val="10"/>
        <rFont val="Arial"/>
        <family val="2"/>
      </rPr>
      <t>extra effect…</t>
    </r>
  </si>
  <si>
    <r>
      <t>Missing values</t>
    </r>
    <r>
      <rPr>
        <sz val="10"/>
        <rFont val="Arial"/>
        <family val="0"/>
      </rPr>
      <t xml:space="preserve"> can be blanks, periods, or any non-numeric character(s). </t>
    </r>
  </si>
  <si>
    <t>typical deviation</t>
  </si>
  <si>
    <t>Choose level of confidence:</t>
  </si>
  <si>
    <t>read
me</t>
  </si>
  <si>
    <t>Root-transformed Data</t>
  </si>
  <si>
    <t>chosen value</t>
  </si>
  <si>
    <t>1</t>
  </si>
  <si>
    <t>Outcomes in transformed units</t>
  </si>
  <si>
    <t>Outcomes at a chosen raw value</t>
  </si>
  <si>
    <t>corresponding raw value</t>
  </si>
  <si>
    <t>chosen percentile</t>
  </si>
  <si>
    <t>Outcomes at a chosen percentile</t>
  </si>
  <si>
    <t>total observations</t>
  </si>
  <si>
    <t>Percentile Rank-transformed Data</t>
  </si>
  <si>
    <t>Arcsineroot-transformed Data</t>
  </si>
  <si>
    <r>
      <t xml:space="preserve">Replace values of the cells in </t>
    </r>
    <r>
      <rPr>
        <b/>
        <sz val="10"/>
        <color indexed="12"/>
        <rFont val="Arial"/>
        <family val="2"/>
      </rPr>
      <t>blue.</t>
    </r>
    <r>
      <rPr>
        <sz val="10"/>
        <color indexed="12"/>
        <rFont val="Arial"/>
        <family val="0"/>
      </rPr>
      <t xml:space="preserve">  </t>
    </r>
    <r>
      <rPr>
        <sz val="10"/>
        <rFont val="Arial"/>
        <family val="2"/>
      </rPr>
      <t>Useful sta</t>
    </r>
    <r>
      <rPr>
        <sz val="10"/>
        <rFont val="Arial"/>
        <family val="0"/>
      </rPr>
      <t xml:space="preserve">tistics are in </t>
    </r>
    <r>
      <rPr>
        <b/>
        <sz val="10"/>
        <color indexed="10"/>
        <rFont val="Arial"/>
        <family val="2"/>
      </rPr>
      <t>red</t>
    </r>
    <r>
      <rPr>
        <sz val="10"/>
        <rFont val="Arial"/>
        <family val="2"/>
      </rPr>
      <t>. Don't touch these cells or cells with values in black.</t>
    </r>
  </si>
  <si>
    <t xml:space="preserve">    If you include the first row, you will ruin the background calculations.  You can delete or clear the first row, though. </t>
  </si>
  <si>
    <t>Insertion or deletion of rows or columns corrupts the size of some comment boxes, thanks to a bug in the software.</t>
  </si>
  <si>
    <t xml:space="preserve">    Copy the statistics at the bottom of each group and in the tables from adjacent cells on the left.</t>
  </si>
  <si>
    <t>Cntrl</t>
  </si>
  <si>
    <t>TrtA-Cntrl</t>
  </si>
  <si>
    <t>TrtB-Cntrl</t>
  </si>
  <si>
    <t>TrtB-TrtA</t>
  </si>
  <si>
    <t>C-A-B</t>
  </si>
  <si>
    <t>C-B-A</t>
  </si>
  <si>
    <t>B-C-A</t>
  </si>
  <si>
    <t>B-A-C</t>
  </si>
  <si>
    <t>A-C-B</t>
  </si>
  <si>
    <t>A-B-C</t>
  </si>
  <si>
    <t>Treatments</t>
  </si>
  <si>
    <t>Effects</t>
  </si>
  <si>
    <t xml:space="preserve">    If you insert new rows, FILL IN THE MISSING ZEROS IN ROW H.  These zeros are used for the paired t statistics.</t>
  </si>
  <si>
    <t>Subject</t>
  </si>
  <si>
    <t>mean as Cohen ES</t>
  </si>
  <si>
    <r>
      <t xml:space="preserve">back-transformed mean as </t>
    </r>
    <r>
      <rPr>
        <sz val="10"/>
        <rFont val="Symbol"/>
        <family val="1"/>
      </rPr>
      <t xml:space="preserve">´¤¸ </t>
    </r>
    <r>
      <rPr>
        <sz val="10"/>
        <rFont val="Arial"/>
        <family val="2"/>
      </rPr>
      <t>factor</t>
    </r>
  </si>
  <si>
    <t>back-transformed mean (%)</t>
  </si>
  <si>
    <t>back-transformed SD as a CV (%)</t>
  </si>
  <si>
    <r>
      <t xml:space="preserve">back-transformed SD as </t>
    </r>
    <r>
      <rPr>
        <sz val="10"/>
        <rFont val="Symbol"/>
        <family val="1"/>
      </rPr>
      <t>´¤¸</t>
    </r>
    <r>
      <rPr>
        <sz val="10"/>
        <rFont val="Arial"/>
        <family val="2"/>
      </rPr>
      <t xml:space="preserve"> factor</t>
    </r>
  </si>
  <si>
    <t xml:space="preserve"> mean</t>
  </si>
  <si>
    <t xml:space="preserve"> SD</t>
  </si>
  <si>
    <t>sample size</t>
  </si>
  <si>
    <t>TreatA</t>
  </si>
  <si>
    <t>TreatB</t>
  </si>
  <si>
    <t>Reference: Hopkins WG (2003). How to analyze a straightforward crossover trial (Excel spreadsheet). newstats.org/xcrossover.xls</t>
  </si>
  <si>
    <t>See next sheet for graphs of changes vs pretest values, to check for outliers and to check a chosen transformation gives uniform responses.</t>
  </si>
  <si>
    <t>SD as Cohen ES</t>
  </si>
  <si>
    <t>Mean and SD for control:</t>
  </si>
  <si>
    <t>transformed mean as Cohen ES</t>
  </si>
  <si>
    <t>effect (%)</t>
  </si>
  <si>
    <t>effect as a factor</t>
  </si>
  <si>
    <t>effect as Cohen ES</t>
  </si>
  <si>
    <t>effect in transformed units</t>
  </si>
  <si>
    <t>effect in raw units</t>
  </si>
  <si>
    <t>SD as factor</t>
  </si>
  <si>
    <t>SD as CV (%)</t>
  </si>
  <si>
    <r>
      <t xml:space="preserve"> "</t>
    </r>
    <r>
      <rPr>
        <sz val="11"/>
        <rFont val="Symbol"/>
        <family val="1"/>
      </rPr>
      <t>´¤¸</t>
    </r>
    <r>
      <rPr>
        <sz val="10"/>
        <rFont val="Arial"/>
        <family val="2"/>
      </rPr>
      <t>" approx.</t>
    </r>
  </si>
  <si>
    <t>Percent units</t>
  </si>
  <si>
    <t>Factor units</t>
  </si>
  <si>
    <t>Cohen units</t>
  </si>
  <si>
    <t>Log units</t>
  </si>
  <si>
    <t>Percentile rank-transformed units</t>
  </si>
  <si>
    <t>Root-transformed units</t>
  </si>
  <si>
    <t>Arcsineroot-transformed units</t>
  </si>
  <si>
    <t>Raw units</t>
  </si>
  <si>
    <t>Means for effects:</t>
  </si>
  <si>
    <t>raw SD</t>
  </si>
  <si>
    <t>SDs for effects</t>
  </si>
  <si>
    <t xml:space="preserve">    Alternative reference and more info:  Hopkins WG (2003).  A spreadsheet for analysis of straightforward controlled trials. Sportscience 7, sportsci.org/jour/03/wghtrials.htm.</t>
  </si>
  <si>
    <r>
      <t xml:space="preserve">If you have </t>
    </r>
    <r>
      <rPr>
        <b/>
        <sz val="10"/>
        <rFont val="Arial"/>
        <family val="2"/>
      </rPr>
      <t>less observations</t>
    </r>
    <r>
      <rPr>
        <sz val="10"/>
        <rFont val="Arial"/>
        <family val="0"/>
      </rPr>
      <t xml:space="preserve"> than shown here,</t>
    </r>
    <r>
      <rPr>
        <sz val="10"/>
        <rFont val="Arial"/>
        <family val="2"/>
      </rPr>
      <t xml:space="preserve"> DELETE or CLEAR th</t>
    </r>
    <r>
      <rPr>
        <sz val="10"/>
        <rFont val="Arial"/>
        <family val="0"/>
      </rPr>
      <t>e unwanted rows.</t>
    </r>
  </si>
  <si>
    <r>
      <t xml:space="preserve">If you have </t>
    </r>
    <r>
      <rPr>
        <b/>
        <sz val="10"/>
        <rFont val="Arial"/>
        <family val="2"/>
      </rPr>
      <t>more observations</t>
    </r>
    <r>
      <rPr>
        <sz val="10"/>
        <rFont val="Arial"/>
        <family val="2"/>
      </rPr>
      <t>, COPY and INSERT rows anywhere below (but NOT including) the first row of the group.</t>
    </r>
  </si>
  <si>
    <r>
      <t xml:space="preserve">If you have an </t>
    </r>
    <r>
      <rPr>
        <b/>
        <sz val="10"/>
        <rFont val="Arial"/>
        <family val="2"/>
      </rPr>
      <t>extra treatment</t>
    </r>
    <r>
      <rPr>
        <sz val="10"/>
        <rFont val="Arial"/>
        <family val="0"/>
      </rPr>
      <t>, insert a new column in the right place in the raw data  (but NOT to the left of the Cntrl column).</t>
    </r>
  </si>
  <si>
    <r>
      <t xml:space="preserve">HOW TO ANALYZE A STRAIGHTFORWARD </t>
    </r>
    <r>
      <rPr>
        <b/>
        <sz val="11"/>
        <color indexed="14"/>
        <rFont val="Arial"/>
        <family val="2"/>
      </rPr>
      <t>CROSSOVER</t>
    </r>
    <r>
      <rPr>
        <b/>
        <sz val="11"/>
        <rFont val="Arial"/>
        <family val="2"/>
      </rPr>
      <t xml:space="preserve"> TRIAL</t>
    </r>
  </si>
  <si>
    <t>Typical error of measurement</t>
  </si>
  <si>
    <t xml:space="preserve"> "±" approx.</t>
  </si>
  <si>
    <t>At a chosen percentile</t>
  </si>
  <si>
    <t>approx. SD in raw units</t>
  </si>
  <si>
    <t>At a chosen raw value</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</si>
</sst>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
    <numFmt numFmtId="166" formatCode="0.000"/>
    <numFmt numFmtId="167" formatCode="&quot;Yes&quot;;&quot;Yes&quot;;&quot;No&quot;"/>
    <numFmt numFmtId="168" formatCode="&quot;True&quot;;&quot;True&quot;;&quot;False&quot;"/>
    <numFmt numFmtId="169" formatCode="&quot;On&quot;;&quot;On&quot;;&quot;Off&quot;"/>
  </numFmts>
  <fonts count="33">
    <font>
      <sz val="10"/>
      <name val="Arial"/>
      <family val="0"/>
    </font>
    <font>
      <b/>
      <sz val="10"/>
      <name val="Arial"/>
      <family val="2"/>
    </font>
    <font>
      <b/>
      <sz val="12"/>
      <name val="Arial"/>
      <family val="2"/>
    </font>
    <font>
      <sz val="10"/>
      <name val="Symbol"/>
      <family val="1"/>
    </font>
    <font>
      <u val="single"/>
      <sz val="10"/>
      <color indexed="12"/>
      <name val="Arial"/>
      <family val="0"/>
    </font>
    <font>
      <u val="single"/>
      <sz val="10"/>
      <color indexed="36"/>
      <name val="Arial"/>
      <family val="0"/>
    </font>
    <font>
      <b/>
      <sz val="10"/>
      <color indexed="12"/>
      <name val="Arial"/>
      <family val="2"/>
    </font>
    <font>
      <sz val="8"/>
      <name val="Tahoma"/>
      <family val="0"/>
    </font>
    <font>
      <b/>
      <sz val="8"/>
      <name val="Tahoma"/>
      <family val="0"/>
    </font>
    <font>
      <sz val="9"/>
      <name val="Arial"/>
      <family val="2"/>
    </font>
    <font>
      <sz val="8"/>
      <name val="Arial"/>
      <family val="2"/>
    </font>
    <font>
      <b/>
      <sz val="9"/>
      <color indexed="14"/>
      <name val="Arial"/>
      <family val="2"/>
    </font>
    <font>
      <b/>
      <sz val="9"/>
      <color indexed="57"/>
      <name val="Arial"/>
      <family val="2"/>
    </font>
    <font>
      <b/>
      <sz val="9"/>
      <color indexed="55"/>
      <name val="Arial"/>
      <family val="2"/>
    </font>
    <font>
      <b/>
      <sz val="10"/>
      <color indexed="14"/>
      <name val="Arial"/>
      <family val="2"/>
    </font>
    <font>
      <b/>
      <sz val="10"/>
      <color indexed="57"/>
      <name val="Arial"/>
      <family val="2"/>
    </font>
    <font>
      <b/>
      <sz val="10"/>
      <color indexed="10"/>
      <name val="Arial"/>
      <family val="2"/>
    </font>
    <font>
      <sz val="7"/>
      <color indexed="10"/>
      <name val="Arial"/>
      <family val="2"/>
    </font>
    <font>
      <sz val="10"/>
      <color indexed="10"/>
      <name val="Arial"/>
      <family val="2"/>
    </font>
    <font>
      <sz val="10"/>
      <color indexed="12"/>
      <name val="Arial"/>
      <family val="2"/>
    </font>
    <font>
      <sz val="11"/>
      <name val="Arial"/>
      <family val="2"/>
    </font>
    <font>
      <sz val="11"/>
      <name val="Symbol"/>
      <family val="1"/>
    </font>
    <font>
      <b/>
      <sz val="11"/>
      <name val="Arial"/>
      <family val="2"/>
    </font>
    <font>
      <sz val="9"/>
      <color indexed="14"/>
      <name val="Arial"/>
      <family val="2"/>
    </font>
    <font>
      <sz val="9"/>
      <color indexed="57"/>
      <name val="Arial"/>
      <family val="2"/>
    </font>
    <font>
      <b/>
      <sz val="14"/>
      <color indexed="12"/>
      <name val="Arial"/>
      <family val="2"/>
    </font>
    <font>
      <b/>
      <sz val="10"/>
      <color indexed="20"/>
      <name val="Arial"/>
      <family val="2"/>
    </font>
    <font>
      <b/>
      <sz val="10"/>
      <color indexed="55"/>
      <name val="Arial"/>
      <family val="2"/>
    </font>
    <font>
      <b/>
      <sz val="9"/>
      <name val="Arial"/>
      <family val="2"/>
    </font>
    <font>
      <sz val="3.5"/>
      <name val="Arial"/>
      <family val="0"/>
    </font>
    <font>
      <b/>
      <sz val="11"/>
      <color indexed="14"/>
      <name val="Arial"/>
      <family val="2"/>
    </font>
    <font>
      <sz val="7"/>
      <name val="Arial"/>
      <family val="2"/>
    </font>
    <font>
      <b/>
      <sz val="8"/>
      <name val="Arial"/>
      <family val="2"/>
    </font>
  </fonts>
  <fills count="7">
    <fill>
      <patternFill/>
    </fill>
    <fill>
      <patternFill patternType="gray125"/>
    </fill>
    <fill>
      <patternFill patternType="solid">
        <fgColor indexed="46"/>
        <bgColor indexed="64"/>
      </patternFill>
    </fill>
    <fill>
      <patternFill patternType="solid">
        <fgColor indexed="43"/>
        <bgColor indexed="64"/>
      </patternFill>
    </fill>
    <fill>
      <patternFill patternType="solid">
        <fgColor indexed="45"/>
        <bgColor indexed="64"/>
      </patternFill>
    </fill>
    <fill>
      <patternFill patternType="solid">
        <fgColor indexed="55"/>
        <bgColor indexed="64"/>
      </patternFill>
    </fill>
    <fill>
      <patternFill patternType="solid">
        <fgColor indexed="47"/>
        <bgColor indexed="64"/>
      </patternFill>
    </fill>
  </fills>
  <borders count="15">
    <border>
      <left/>
      <right/>
      <top/>
      <bottom/>
      <diagonal/>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17">
    <xf numFmtId="0" fontId="0" fillId="0" borderId="0" xfId="0" applyAlignment="1">
      <alignment/>
    </xf>
    <xf numFmtId="164" fontId="0" fillId="0" borderId="0" xfId="0" applyNumberFormat="1" applyAlignment="1">
      <alignment/>
    </xf>
    <xf numFmtId="0" fontId="0" fillId="0" borderId="0" xfId="0" applyAlignment="1">
      <alignment horizontal="right"/>
    </xf>
    <xf numFmtId="0" fontId="2" fillId="0" borderId="0" xfId="0" applyFont="1" applyAlignment="1">
      <alignment/>
    </xf>
    <xf numFmtId="0" fontId="1" fillId="2" borderId="0" xfId="0" applyFont="1" applyFill="1" applyAlignment="1">
      <alignment horizontal="right" wrapText="1"/>
    </xf>
    <xf numFmtId="164" fontId="0" fillId="0" borderId="0" xfId="0" applyNumberFormat="1" applyAlignment="1">
      <alignment horizontal="right"/>
    </xf>
    <xf numFmtId="0" fontId="0" fillId="0" borderId="0" xfId="0" applyFont="1" applyFill="1" applyAlignment="1">
      <alignment horizontal="right"/>
    </xf>
    <xf numFmtId="164" fontId="0" fillId="0" borderId="0" xfId="0" applyNumberFormat="1" applyFill="1" applyAlignment="1">
      <alignment horizontal="right"/>
    </xf>
    <xf numFmtId="2" fontId="0" fillId="0" borderId="0" xfId="0" applyNumberFormat="1" applyFill="1" applyAlignment="1">
      <alignment horizontal="right"/>
    </xf>
    <xf numFmtId="0" fontId="0" fillId="0" borderId="0" xfId="0" applyFill="1" applyAlignment="1">
      <alignment/>
    </xf>
    <xf numFmtId="0" fontId="9" fillId="0" borderId="1" xfId="0" applyFont="1" applyBorder="1" applyAlignment="1">
      <alignment horizontal="right" wrapText="1"/>
    </xf>
    <xf numFmtId="0" fontId="0" fillId="0" borderId="2" xfId="0" applyFont="1" applyBorder="1" applyAlignment="1">
      <alignment horizontal="right"/>
    </xf>
    <xf numFmtId="0" fontId="12" fillId="0" borderId="2" xfId="0" applyFont="1" applyBorder="1" applyAlignment="1" quotePrefix="1">
      <alignment horizontal="right"/>
    </xf>
    <xf numFmtId="0" fontId="11" fillId="0" borderId="1" xfId="0" applyFont="1" applyBorder="1" applyAlignment="1" quotePrefix="1">
      <alignment horizontal="right"/>
    </xf>
    <xf numFmtId="164" fontId="16" fillId="0" borderId="3" xfId="0" applyNumberFormat="1" applyFont="1" applyBorder="1" applyAlignment="1">
      <alignment horizontal="center"/>
    </xf>
    <xf numFmtId="1" fontId="0" fillId="0" borderId="3" xfId="0" applyNumberFormat="1" applyFont="1" applyBorder="1" applyAlignment="1">
      <alignment horizontal="center"/>
    </xf>
    <xf numFmtId="0" fontId="19" fillId="0" borderId="0" xfId="0" applyFont="1" applyAlignment="1">
      <alignment/>
    </xf>
    <xf numFmtId="1" fontId="0" fillId="0" borderId="4" xfId="0" applyNumberFormat="1" applyFont="1" applyBorder="1" applyAlignment="1">
      <alignment horizontal="center"/>
    </xf>
    <xf numFmtId="1" fontId="17" fillId="0" borderId="5" xfId="0" applyNumberFormat="1" applyFont="1" applyBorder="1" applyAlignment="1">
      <alignment horizontal="center" vertical="center" wrapText="1"/>
    </xf>
    <xf numFmtId="0" fontId="0" fillId="0" borderId="1" xfId="0" applyBorder="1" applyAlignment="1">
      <alignment/>
    </xf>
    <xf numFmtId="0" fontId="9" fillId="0" borderId="2" xfId="0" applyFont="1" applyBorder="1" applyAlignment="1">
      <alignment horizontal="right" wrapText="1"/>
    </xf>
    <xf numFmtId="0" fontId="0" fillId="0" borderId="0" xfId="0" applyBorder="1" applyAlignment="1">
      <alignment/>
    </xf>
    <xf numFmtId="0" fontId="0" fillId="0" borderId="3" xfId="0" applyFont="1" applyBorder="1" applyAlignment="1">
      <alignment horizontal="right"/>
    </xf>
    <xf numFmtId="0" fontId="9" fillId="0" borderId="3" xfId="0" applyFont="1" applyBorder="1" applyAlignment="1">
      <alignment horizontal="right"/>
    </xf>
    <xf numFmtId="0" fontId="0" fillId="0" borderId="3" xfId="0" applyBorder="1" applyAlignment="1">
      <alignment horizontal="right"/>
    </xf>
    <xf numFmtId="1" fontId="0" fillId="0" borderId="0" xfId="0" applyNumberFormat="1" applyFont="1" applyBorder="1" applyAlignment="1">
      <alignment horizontal="center"/>
    </xf>
    <xf numFmtId="0" fontId="0" fillId="0" borderId="0" xfId="0" applyBorder="1" applyAlignment="1">
      <alignment horizontal="center"/>
    </xf>
    <xf numFmtId="0" fontId="0" fillId="0" borderId="3" xfId="0" applyFont="1" applyFill="1" applyBorder="1" applyAlignment="1">
      <alignment horizontal="right"/>
    </xf>
    <xf numFmtId="1" fontId="0" fillId="0" borderId="4" xfId="0" applyNumberFormat="1" applyBorder="1" applyAlignment="1">
      <alignment horizontal="center"/>
    </xf>
    <xf numFmtId="2" fontId="16" fillId="0" borderId="3" xfId="0" applyNumberFormat="1" applyFont="1" applyBorder="1" applyAlignment="1">
      <alignment horizontal="center"/>
    </xf>
    <xf numFmtId="1" fontId="0" fillId="0" borderId="6" xfId="0" applyNumberFormat="1" applyBorder="1" applyAlignment="1">
      <alignment horizontal="center"/>
    </xf>
    <xf numFmtId="165" fontId="18" fillId="0" borderId="3" xfId="0" applyNumberFormat="1" applyFont="1" applyBorder="1" applyAlignment="1">
      <alignment horizontal="center"/>
    </xf>
    <xf numFmtId="0" fontId="9" fillId="0" borderId="4" xfId="0" applyFont="1" applyBorder="1" applyAlignment="1">
      <alignment horizontal="right" wrapText="1"/>
    </xf>
    <xf numFmtId="166" fontId="16" fillId="0" borderId="4" xfId="0" applyNumberFormat="1" applyFont="1" applyBorder="1" applyAlignment="1">
      <alignment horizontal="center"/>
    </xf>
    <xf numFmtId="0" fontId="19" fillId="0" borderId="4" xfId="0" applyFont="1" applyBorder="1" applyAlignment="1">
      <alignment horizontal="center"/>
    </xf>
    <xf numFmtId="2" fontId="0" fillId="0" borderId="4" xfId="0" applyNumberFormat="1" applyFont="1" applyBorder="1" applyAlignment="1">
      <alignment horizontal="center"/>
    </xf>
    <xf numFmtId="0" fontId="0" fillId="0" borderId="4" xfId="0" applyFont="1" applyBorder="1" applyAlignment="1">
      <alignment horizontal="center"/>
    </xf>
    <xf numFmtId="2" fontId="0" fillId="0" borderId="5" xfId="0" applyNumberFormat="1" applyFont="1" applyBorder="1" applyAlignment="1">
      <alignment horizontal="center"/>
    </xf>
    <xf numFmtId="0" fontId="0" fillId="0" borderId="5" xfId="0" applyFont="1" applyBorder="1" applyAlignment="1">
      <alignment horizontal="center"/>
    </xf>
    <xf numFmtId="1" fontId="0" fillId="0" borderId="0" xfId="0" applyNumberFormat="1" applyAlignment="1">
      <alignment horizontal="right"/>
    </xf>
    <xf numFmtId="2" fontId="16" fillId="0" borderId="4" xfId="0" applyNumberFormat="1" applyFont="1" applyBorder="1" applyAlignment="1">
      <alignment horizontal="center"/>
    </xf>
    <xf numFmtId="0" fontId="0" fillId="0" borderId="7" xfId="0" applyFont="1" applyBorder="1" applyAlignment="1">
      <alignment horizontal="right"/>
    </xf>
    <xf numFmtId="0" fontId="9" fillId="0" borderId="7" xfId="0" applyFont="1" applyBorder="1" applyAlignment="1">
      <alignment horizontal="right"/>
    </xf>
    <xf numFmtId="165" fontId="0" fillId="0" borderId="4" xfId="0" applyNumberFormat="1" applyFont="1" applyBorder="1" applyAlignment="1">
      <alignment horizontal="center"/>
    </xf>
    <xf numFmtId="0" fontId="0" fillId="0" borderId="0" xfId="0" applyFill="1" applyAlignment="1">
      <alignment horizontal="center"/>
    </xf>
    <xf numFmtId="0" fontId="1" fillId="2" borderId="0" xfId="0" applyFont="1" applyFill="1" applyAlignment="1">
      <alignment horizontal="left" wrapText="1"/>
    </xf>
    <xf numFmtId="0" fontId="1" fillId="0" borderId="0" xfId="0" applyFont="1" applyFill="1" applyAlignment="1">
      <alignment horizontal="left"/>
    </xf>
    <xf numFmtId="0" fontId="0" fillId="3" borderId="0" xfId="0" applyFill="1" applyAlignment="1">
      <alignment horizontal="left"/>
    </xf>
    <xf numFmtId="0" fontId="1" fillId="3" borderId="0" xfId="0" applyFont="1" applyFill="1" applyAlignment="1">
      <alignment horizontal="left"/>
    </xf>
    <xf numFmtId="0" fontId="0" fillId="4" borderId="0" xfId="0" applyFill="1" applyAlignment="1">
      <alignment/>
    </xf>
    <xf numFmtId="0" fontId="1" fillId="4" borderId="0" xfId="0" applyFont="1" applyFill="1" applyAlignment="1">
      <alignment horizontal="right"/>
    </xf>
    <xf numFmtId="0" fontId="9" fillId="5" borderId="0" xfId="0" applyFont="1" applyFill="1" applyBorder="1" applyAlignment="1">
      <alignment horizontal="right"/>
    </xf>
    <xf numFmtId="0" fontId="9" fillId="5" borderId="8" xfId="0" applyFont="1" applyFill="1" applyBorder="1" applyAlignment="1">
      <alignment/>
    </xf>
    <xf numFmtId="164" fontId="9" fillId="5" borderId="4" xfId="0" applyNumberFormat="1" applyFont="1" applyFill="1" applyBorder="1" applyAlignment="1">
      <alignment horizontal="center"/>
    </xf>
    <xf numFmtId="0" fontId="20" fillId="0" borderId="9" xfId="0" applyFont="1" applyBorder="1" applyAlignment="1">
      <alignment/>
    </xf>
    <xf numFmtId="0" fontId="22" fillId="0" borderId="9" xfId="0" applyFont="1" applyBorder="1" applyAlignment="1">
      <alignment/>
    </xf>
    <xf numFmtId="0" fontId="0" fillId="0" borderId="0" xfId="0" applyFont="1" applyAlignment="1">
      <alignment/>
    </xf>
    <xf numFmtId="0" fontId="0" fillId="0" borderId="0" xfId="0" applyFont="1" applyBorder="1" applyAlignment="1">
      <alignment/>
    </xf>
    <xf numFmtId="0" fontId="0" fillId="0" borderId="0" xfId="0" applyFont="1" applyAlignment="1">
      <alignment/>
    </xf>
    <xf numFmtId="2" fontId="18" fillId="0" borderId="4" xfId="0" applyNumberFormat="1" applyFont="1" applyBorder="1" applyAlignment="1">
      <alignment horizontal="center"/>
    </xf>
    <xf numFmtId="2" fontId="18" fillId="0" borderId="4" xfId="0" applyNumberFormat="1" applyFont="1" applyBorder="1" applyAlignment="1">
      <alignment horizontal="left"/>
    </xf>
    <xf numFmtId="2" fontId="18" fillId="0" borderId="4" xfId="0" applyNumberFormat="1" applyFont="1" applyBorder="1" applyAlignment="1">
      <alignment horizontal="right"/>
    </xf>
    <xf numFmtId="164" fontId="18" fillId="0" borderId="4" xfId="0" applyNumberFormat="1" applyFont="1" applyBorder="1" applyAlignment="1">
      <alignment horizontal="center"/>
    </xf>
    <xf numFmtId="164" fontId="18" fillId="0" borderId="4" xfId="0" applyNumberFormat="1" applyFont="1" applyBorder="1" applyAlignment="1">
      <alignment horizontal="left"/>
    </xf>
    <xf numFmtId="0" fontId="0" fillId="0" borderId="0" xfId="0" applyFont="1" applyAlignment="1">
      <alignment/>
    </xf>
    <xf numFmtId="166" fontId="18" fillId="0" borderId="4" xfId="0" applyNumberFormat="1" applyFont="1" applyBorder="1" applyAlignment="1">
      <alignment horizontal="left"/>
    </xf>
    <xf numFmtId="166" fontId="18" fillId="0" borderId="4" xfId="0" applyNumberFormat="1" applyFont="1" applyBorder="1" applyAlignment="1">
      <alignment horizontal="right"/>
    </xf>
    <xf numFmtId="164" fontId="18" fillId="0" borderId="4" xfId="0" applyNumberFormat="1" applyFont="1" applyBorder="1" applyAlignment="1">
      <alignment horizontal="right"/>
    </xf>
    <xf numFmtId="2" fontId="18" fillId="0" borderId="5" xfId="0" applyNumberFormat="1" applyFont="1" applyBorder="1" applyAlignment="1">
      <alignment horizontal="center"/>
    </xf>
    <xf numFmtId="166" fontId="18" fillId="0" borderId="5" xfId="0" applyNumberFormat="1" applyFont="1" applyBorder="1" applyAlignment="1">
      <alignment horizontal="center"/>
    </xf>
    <xf numFmtId="0" fontId="23" fillId="0" borderId="1" xfId="0" applyFont="1" applyBorder="1" applyAlignment="1" quotePrefix="1">
      <alignment horizontal="right"/>
    </xf>
    <xf numFmtId="0" fontId="24" fillId="0" borderId="2" xfId="0" applyFont="1" applyBorder="1" applyAlignment="1" quotePrefix="1">
      <alignment horizontal="right"/>
    </xf>
    <xf numFmtId="1" fontId="18" fillId="0" borderId="10" xfId="0" applyNumberFormat="1" applyFont="1" applyBorder="1" applyAlignment="1">
      <alignment horizontal="center"/>
    </xf>
    <xf numFmtId="0" fontId="0" fillId="0" borderId="2" xfId="0" applyFont="1" applyBorder="1" applyAlignment="1">
      <alignment horizontal="right" vertical="center"/>
    </xf>
    <xf numFmtId="0" fontId="23" fillId="0" borderId="4" xfId="0" applyFont="1" applyBorder="1" applyAlignment="1" quotePrefix="1">
      <alignment horizontal="right"/>
    </xf>
    <xf numFmtId="0" fontId="24" fillId="0" borderId="4" xfId="0" applyFont="1" applyBorder="1" applyAlignment="1" quotePrefix="1">
      <alignment horizontal="right"/>
    </xf>
    <xf numFmtId="165" fontId="18" fillId="0" borderId="4" xfId="0" applyNumberFormat="1" applyFont="1" applyBorder="1" applyAlignment="1">
      <alignment horizontal="center"/>
    </xf>
    <xf numFmtId="164" fontId="18" fillId="0" borderId="0" xfId="0" applyNumberFormat="1" applyFont="1" applyFill="1" applyAlignment="1">
      <alignment horizontal="right"/>
    </xf>
    <xf numFmtId="2" fontId="18" fillId="0" borderId="0" xfId="0" applyNumberFormat="1" applyFont="1" applyFill="1" applyAlignment="1">
      <alignment horizontal="right"/>
    </xf>
    <xf numFmtId="166" fontId="18" fillId="0" borderId="0" xfId="0" applyNumberFormat="1" applyFont="1" applyAlignment="1">
      <alignment horizontal="right"/>
    </xf>
    <xf numFmtId="2" fontId="18" fillId="0" borderId="0" xfId="0" applyNumberFormat="1" applyFont="1" applyAlignment="1">
      <alignment horizontal="right"/>
    </xf>
    <xf numFmtId="165" fontId="18" fillId="0" borderId="0" xfId="0" applyNumberFormat="1" applyFont="1" applyFill="1" applyAlignment="1">
      <alignment horizontal="right"/>
    </xf>
    <xf numFmtId="0" fontId="6" fillId="0" borderId="0" xfId="0" applyFont="1" applyFill="1" applyAlignment="1">
      <alignment horizontal="left"/>
    </xf>
    <xf numFmtId="0" fontId="6" fillId="3" borderId="0" xfId="0" applyFont="1" applyFill="1" applyAlignment="1">
      <alignment horizontal="left"/>
    </xf>
    <xf numFmtId="0" fontId="1" fillId="0" borderId="0" xfId="0" applyFont="1" applyAlignment="1">
      <alignment/>
    </xf>
    <xf numFmtId="2" fontId="18" fillId="0" borderId="0" xfId="0" applyNumberFormat="1" applyFont="1" applyAlignment="1">
      <alignment/>
    </xf>
    <xf numFmtId="0" fontId="0" fillId="0" borderId="4" xfId="0" applyBorder="1" applyAlignment="1">
      <alignment horizontal="center" wrapText="1"/>
    </xf>
    <xf numFmtId="164" fontId="0" fillId="0" borderId="0" xfId="0" applyNumberFormat="1" applyFont="1" applyAlignment="1">
      <alignment/>
    </xf>
    <xf numFmtId="164" fontId="0" fillId="0" borderId="0" xfId="0" applyNumberFormat="1" applyFont="1" applyAlignment="1">
      <alignment horizontal="right"/>
    </xf>
    <xf numFmtId="1" fontId="25" fillId="4" borderId="0" xfId="0" applyNumberFormat="1" applyFont="1" applyFill="1" applyAlignment="1">
      <alignment horizontal="right"/>
    </xf>
    <xf numFmtId="0" fontId="20" fillId="0" borderId="0" xfId="0" applyFont="1" applyBorder="1" applyAlignment="1">
      <alignment/>
    </xf>
    <xf numFmtId="0" fontId="26" fillId="0" borderId="0" xfId="0" applyFont="1" applyBorder="1" applyAlignment="1">
      <alignment horizontal="center"/>
    </xf>
    <xf numFmtId="2" fontId="18" fillId="0" borderId="0" xfId="0" applyNumberFormat="1" applyFont="1" applyBorder="1" applyAlignment="1">
      <alignment horizontal="center"/>
    </xf>
    <xf numFmtId="0" fontId="0" fillId="0" borderId="0" xfId="0" applyBorder="1" applyAlignment="1">
      <alignment horizontal="right" vertical="center" wrapText="1"/>
    </xf>
    <xf numFmtId="0" fontId="9" fillId="0" borderId="0" xfId="0" applyFont="1" applyBorder="1" applyAlignment="1">
      <alignment horizontal="right" wrapText="1"/>
    </xf>
    <xf numFmtId="0" fontId="9" fillId="5" borderId="1" xfId="0" applyFont="1" applyFill="1" applyBorder="1" applyAlignment="1">
      <alignment/>
    </xf>
    <xf numFmtId="164" fontId="18" fillId="0" borderId="0" xfId="0" applyNumberFormat="1" applyFont="1" applyBorder="1" applyAlignment="1">
      <alignment/>
    </xf>
    <xf numFmtId="164" fontId="18" fillId="0" borderId="0" xfId="0" applyNumberFormat="1" applyFont="1" applyBorder="1" applyAlignment="1">
      <alignment horizontal="right"/>
    </xf>
    <xf numFmtId="0" fontId="0" fillId="0" borderId="0" xfId="0" applyBorder="1" applyAlignment="1">
      <alignment horizontal="right"/>
    </xf>
    <xf numFmtId="0" fontId="1" fillId="0" borderId="0" xfId="0" applyFont="1" applyFill="1" applyAlignment="1">
      <alignment horizontal="right"/>
    </xf>
    <xf numFmtId="1" fontId="25" fillId="0" borderId="0" xfId="0" applyNumberFormat="1" applyFont="1" applyFill="1" applyAlignment="1">
      <alignment horizontal="right"/>
    </xf>
    <xf numFmtId="0" fontId="9" fillId="2" borderId="0" xfId="0" applyFont="1" applyFill="1" applyAlignment="1">
      <alignment horizontal="center" wrapText="1"/>
    </xf>
    <xf numFmtId="2" fontId="0" fillId="0" borderId="0" xfId="0" applyNumberFormat="1" applyFont="1" applyAlignment="1">
      <alignment horizontal="right"/>
    </xf>
    <xf numFmtId="2" fontId="0" fillId="0" borderId="0" xfId="0" applyNumberFormat="1" applyAlignment="1">
      <alignment horizontal="right"/>
    </xf>
    <xf numFmtId="166" fontId="0" fillId="0" borderId="0" xfId="0" applyNumberFormat="1" applyAlignment="1">
      <alignment horizontal="right"/>
    </xf>
    <xf numFmtId="49" fontId="6" fillId="0" borderId="4" xfId="0" applyNumberFormat="1" applyFont="1" applyBorder="1" applyAlignment="1">
      <alignment horizontal="center"/>
    </xf>
    <xf numFmtId="49" fontId="6" fillId="0" borderId="5" xfId="0" applyNumberFormat="1" applyFont="1" applyBorder="1" applyAlignment="1">
      <alignment horizontal="center"/>
    </xf>
    <xf numFmtId="2" fontId="6" fillId="0" borderId="4" xfId="0" applyNumberFormat="1" applyFont="1" applyBorder="1" applyAlignment="1">
      <alignment horizontal="center"/>
    </xf>
    <xf numFmtId="2" fontId="6" fillId="0" borderId="5" xfId="0" applyNumberFormat="1"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1" fontId="6" fillId="0" borderId="4" xfId="0" applyNumberFormat="1" applyFont="1" applyBorder="1" applyAlignment="1">
      <alignment horizontal="center"/>
    </xf>
    <xf numFmtId="164" fontId="0" fillId="0" borderId="4" xfId="0" applyNumberFormat="1" applyBorder="1" applyAlignment="1">
      <alignment horizontal="center"/>
    </xf>
    <xf numFmtId="1" fontId="0" fillId="0" borderId="0" xfId="0" applyNumberFormat="1" applyFont="1" applyAlignment="1">
      <alignment/>
    </xf>
    <xf numFmtId="0" fontId="0" fillId="0" borderId="0" xfId="0" applyFill="1" applyAlignment="1">
      <alignment horizontal="right"/>
    </xf>
    <xf numFmtId="2" fontId="0" fillId="0" borderId="0" xfId="0" applyNumberFormat="1" applyAlignment="1">
      <alignment/>
    </xf>
    <xf numFmtId="166" fontId="0" fillId="0" borderId="0" xfId="0" applyNumberFormat="1" applyFont="1" applyAlignment="1">
      <alignment horizontal="right"/>
    </xf>
    <xf numFmtId="166" fontId="18" fillId="0" borderId="4" xfId="0" applyNumberFormat="1" applyFont="1" applyBorder="1" applyAlignment="1">
      <alignment horizontal="center"/>
    </xf>
    <xf numFmtId="164" fontId="6" fillId="0" borderId="4" xfId="0" applyNumberFormat="1" applyFont="1" applyBorder="1" applyAlignment="1">
      <alignment horizontal="center"/>
    </xf>
    <xf numFmtId="0" fontId="0" fillId="0" borderId="0" xfId="0" applyBorder="1" applyAlignment="1">
      <alignment horizontal="center" vertical="center" wrapText="1"/>
    </xf>
    <xf numFmtId="0" fontId="0" fillId="0" borderId="2" xfId="0" applyBorder="1" applyAlignment="1">
      <alignment horizontal="right" vertical="center"/>
    </xf>
    <xf numFmtId="2" fontId="1" fillId="0" borderId="0" xfId="0" applyNumberFormat="1" applyFont="1" applyFill="1" applyAlignment="1">
      <alignment horizontal="right"/>
    </xf>
    <xf numFmtId="1" fontId="0" fillId="0" borderId="0" xfId="0" applyNumberFormat="1" applyAlignment="1">
      <alignment horizontal="left"/>
    </xf>
    <xf numFmtId="0" fontId="18" fillId="0" borderId="0" xfId="0" applyFont="1" applyBorder="1" applyAlignment="1">
      <alignment horizontal="center"/>
    </xf>
    <xf numFmtId="0" fontId="9" fillId="5" borderId="3" xfId="0" applyFont="1" applyFill="1" applyBorder="1" applyAlignment="1">
      <alignment horizontal="right"/>
    </xf>
    <xf numFmtId="0" fontId="20" fillId="0" borderId="0" xfId="0" applyFont="1" applyAlignment="1">
      <alignment/>
    </xf>
    <xf numFmtId="0" fontId="0" fillId="0" borderId="0" xfId="0" applyFill="1" applyAlignment="1">
      <alignment horizontal="left"/>
    </xf>
    <xf numFmtId="0" fontId="19" fillId="0" borderId="0" xfId="0" applyFont="1" applyFill="1" applyAlignment="1">
      <alignment/>
    </xf>
    <xf numFmtId="1" fontId="0" fillId="0" borderId="0" xfId="0" applyNumberFormat="1" applyFill="1" applyAlignment="1">
      <alignment horizontal="left"/>
    </xf>
    <xf numFmtId="1" fontId="0" fillId="0" borderId="0" xfId="0" applyNumberFormat="1" applyFill="1" applyAlignment="1">
      <alignment horizontal="right"/>
    </xf>
    <xf numFmtId="166" fontId="0" fillId="0" borderId="0" xfId="0" applyNumberFormat="1" applyFill="1" applyAlignment="1">
      <alignment horizontal="right"/>
    </xf>
    <xf numFmtId="2" fontId="0" fillId="0" borderId="0" xfId="0" applyNumberFormat="1" applyFont="1" applyFill="1" applyAlignment="1">
      <alignment horizontal="right"/>
    </xf>
    <xf numFmtId="0" fontId="1" fillId="0" borderId="3" xfId="0" applyFont="1" applyFill="1" applyBorder="1" applyAlignment="1">
      <alignment horizontal="right"/>
    </xf>
    <xf numFmtId="0" fontId="28" fillId="0" borderId="0" xfId="0" applyFont="1" applyFill="1" applyBorder="1" applyAlignment="1">
      <alignment horizontal="right"/>
    </xf>
    <xf numFmtId="0" fontId="0" fillId="0" borderId="1" xfId="0" applyFont="1" applyBorder="1" applyAlignment="1">
      <alignment/>
    </xf>
    <xf numFmtId="164" fontId="18" fillId="0" borderId="11" xfId="0" applyNumberFormat="1" applyFont="1" applyBorder="1" applyAlignment="1">
      <alignment horizontal="center"/>
    </xf>
    <xf numFmtId="164" fontId="0" fillId="0" borderId="11" xfId="0" applyNumberFormat="1" applyFont="1" applyBorder="1" applyAlignment="1">
      <alignment horizontal="center"/>
    </xf>
    <xf numFmtId="164" fontId="0" fillId="0" borderId="4" xfId="0" applyNumberFormat="1" applyFont="1" applyBorder="1" applyAlignment="1">
      <alignment horizontal="left"/>
    </xf>
    <xf numFmtId="164" fontId="0" fillId="0" borderId="4" xfId="0" applyNumberFormat="1" applyFont="1" applyBorder="1" applyAlignment="1">
      <alignment horizontal="right"/>
    </xf>
    <xf numFmtId="2" fontId="18" fillId="0" borderId="11" xfId="0" applyNumberFormat="1" applyFont="1" applyBorder="1" applyAlignment="1">
      <alignment horizontal="center"/>
    </xf>
    <xf numFmtId="2" fontId="0" fillId="0" borderId="11" xfId="0" applyNumberFormat="1" applyFont="1" applyBorder="1" applyAlignment="1">
      <alignment horizontal="center"/>
    </xf>
    <xf numFmtId="2" fontId="0" fillId="0" borderId="4" xfId="0" applyNumberFormat="1" applyFont="1" applyBorder="1" applyAlignment="1">
      <alignment horizontal="left"/>
    </xf>
    <xf numFmtId="2" fontId="0" fillId="0" borderId="4" xfId="0" applyNumberFormat="1" applyFont="1" applyBorder="1" applyAlignment="1">
      <alignment horizontal="right"/>
    </xf>
    <xf numFmtId="166" fontId="0" fillId="0" borderId="11" xfId="0" applyNumberFormat="1" applyFont="1" applyBorder="1" applyAlignment="1">
      <alignment horizontal="center"/>
    </xf>
    <xf numFmtId="166" fontId="0" fillId="0" borderId="4" xfId="0" applyNumberFormat="1" applyFont="1" applyBorder="1" applyAlignment="1">
      <alignment horizontal="left"/>
    </xf>
    <xf numFmtId="166" fontId="0" fillId="0" borderId="4" xfId="0" applyNumberFormat="1" applyFont="1" applyBorder="1" applyAlignment="1">
      <alignment horizontal="right"/>
    </xf>
    <xf numFmtId="2" fontId="0" fillId="0" borderId="0" xfId="0" applyNumberFormat="1" applyFont="1" applyAlignment="1">
      <alignment/>
    </xf>
    <xf numFmtId="1" fontId="18" fillId="0" borderId="0" xfId="0" applyNumberFormat="1" applyFont="1" applyFill="1" applyAlignment="1">
      <alignment/>
    </xf>
    <xf numFmtId="2" fontId="0" fillId="0" borderId="0" xfId="0" applyNumberFormat="1" applyFont="1" applyAlignment="1">
      <alignment/>
    </xf>
    <xf numFmtId="0" fontId="1" fillId="6" borderId="12" xfId="0" applyFont="1" applyFill="1" applyBorder="1" applyAlignment="1">
      <alignment vertical="center" wrapText="1"/>
    </xf>
    <xf numFmtId="0" fontId="0" fillId="6" borderId="13" xfId="0" applyFill="1" applyBorder="1" applyAlignment="1">
      <alignment/>
    </xf>
    <xf numFmtId="0" fontId="1" fillId="6" borderId="1" xfId="0" applyFont="1" applyFill="1" applyBorder="1" applyAlignment="1">
      <alignment horizontal="left" vertical="center" wrapText="1"/>
    </xf>
    <xf numFmtId="0" fontId="1" fillId="6" borderId="7" xfId="0" applyFont="1" applyFill="1" applyBorder="1" applyAlignment="1">
      <alignment horizontal="left" vertical="center" wrapText="1"/>
    </xf>
    <xf numFmtId="165" fontId="0" fillId="0" borderId="3" xfId="0" applyNumberFormat="1" applyFont="1" applyBorder="1" applyAlignment="1">
      <alignment horizontal="center"/>
    </xf>
    <xf numFmtId="164" fontId="0" fillId="0" borderId="3" xfId="0" applyNumberFormat="1" applyFont="1" applyBorder="1" applyAlignment="1">
      <alignment horizontal="center"/>
    </xf>
    <xf numFmtId="164" fontId="0" fillId="0" borderId="5" xfId="0" applyNumberFormat="1" applyFont="1" applyBorder="1" applyAlignment="1">
      <alignment horizontal="center"/>
    </xf>
    <xf numFmtId="1" fontId="0" fillId="0" borderId="10" xfId="0" applyNumberFormat="1" applyFont="1" applyBorder="1" applyAlignment="1">
      <alignment horizontal="center"/>
    </xf>
    <xf numFmtId="1" fontId="31" fillId="0" borderId="5" xfId="0" applyNumberFormat="1" applyFont="1" applyBorder="1" applyAlignment="1">
      <alignment horizontal="center" vertical="center" wrapText="1"/>
    </xf>
    <xf numFmtId="2" fontId="1" fillId="0" borderId="4" xfId="0" applyNumberFormat="1" applyFont="1" applyBorder="1" applyAlignment="1">
      <alignment horizontal="center"/>
    </xf>
    <xf numFmtId="2" fontId="1" fillId="0" borderId="5" xfId="0" applyNumberFormat="1" applyFont="1" applyBorder="1" applyAlignment="1">
      <alignment horizontal="center"/>
    </xf>
    <xf numFmtId="166" fontId="0" fillId="0" borderId="3" xfId="0" applyNumberFormat="1" applyFont="1" applyBorder="1" applyAlignment="1">
      <alignment horizontal="center"/>
    </xf>
    <xf numFmtId="166" fontId="0" fillId="0" borderId="5" xfId="0" applyNumberFormat="1" applyFont="1" applyBorder="1" applyAlignment="1">
      <alignment horizontal="center"/>
    </xf>
    <xf numFmtId="0" fontId="1" fillId="0" borderId="1" xfId="0" applyFont="1" applyBorder="1" applyAlignment="1">
      <alignment horizontal="left"/>
    </xf>
    <xf numFmtId="0" fontId="1" fillId="0" borderId="7" xfId="0" applyFont="1" applyBorder="1" applyAlignment="1">
      <alignment horizontal="left"/>
    </xf>
    <xf numFmtId="0" fontId="1" fillId="0" borderId="3" xfId="0" applyFont="1" applyBorder="1" applyAlignment="1">
      <alignment horizontal="left"/>
    </xf>
    <xf numFmtId="0" fontId="0" fillId="0" borderId="8" xfId="0" applyFont="1" applyBorder="1" applyAlignment="1">
      <alignment horizontal="right" vertical="center" wrapText="1"/>
    </xf>
    <xf numFmtId="0" fontId="0" fillId="0" borderId="10" xfId="0" applyFont="1" applyBorder="1" applyAlignment="1">
      <alignment horizontal="right" vertical="center" wrapText="1"/>
    </xf>
    <xf numFmtId="0" fontId="0" fillId="0" borderId="4" xfId="0" applyFont="1" applyBorder="1" applyAlignment="1">
      <alignment horizontal="right"/>
    </xf>
    <xf numFmtId="0" fontId="0" fillId="0" borderId="8" xfId="0" applyFont="1" applyBorder="1" applyAlignment="1">
      <alignment horizontal="right" vertical="center" wrapText="1"/>
    </xf>
    <xf numFmtId="0" fontId="0" fillId="0" borderId="8" xfId="0" applyFont="1" applyBorder="1" applyAlignment="1">
      <alignment horizontal="right" vertical="center"/>
    </xf>
    <xf numFmtId="0" fontId="0" fillId="0" borderId="2" xfId="0" applyFont="1" applyBorder="1" applyAlignment="1">
      <alignment horizontal="right" vertical="center"/>
    </xf>
    <xf numFmtId="0" fontId="10" fillId="0" borderId="12" xfId="0" applyFont="1" applyBorder="1" applyAlignment="1">
      <alignment horizontal="right" vertical="center" wrapText="1"/>
    </xf>
    <xf numFmtId="0" fontId="10" fillId="0" borderId="2" xfId="0" applyFont="1" applyBorder="1" applyAlignment="1">
      <alignment horizontal="right" vertical="center" wrapText="1"/>
    </xf>
    <xf numFmtId="0" fontId="9" fillId="0" borderId="12" xfId="0" applyFont="1" applyBorder="1" applyAlignment="1">
      <alignment horizontal="right" vertical="center" wrapText="1"/>
    </xf>
    <xf numFmtId="0" fontId="9" fillId="0" borderId="8" xfId="0" applyFont="1" applyBorder="1" applyAlignment="1">
      <alignment horizontal="right" vertical="center" wrapText="1"/>
    </xf>
    <xf numFmtId="0" fontId="9" fillId="0" borderId="2" xfId="0" applyFont="1" applyBorder="1" applyAlignment="1">
      <alignment horizontal="right" vertical="center" wrapText="1"/>
    </xf>
    <xf numFmtId="0" fontId="22" fillId="2" borderId="0" xfId="0" applyFont="1" applyFill="1" applyAlignment="1">
      <alignment horizontal="center" wrapText="1"/>
    </xf>
    <xf numFmtId="0" fontId="27" fillId="0" borderId="12" xfId="0" applyFont="1" applyBorder="1" applyAlignment="1">
      <alignment horizontal="right" vertical="center" wrapText="1"/>
    </xf>
    <xf numFmtId="0" fontId="27" fillId="0" borderId="2" xfId="0" applyFont="1" applyBorder="1" applyAlignment="1">
      <alignment horizontal="right" vertical="center" wrapText="1"/>
    </xf>
    <xf numFmtId="0" fontId="15" fillId="0" borderId="12" xfId="0" applyFont="1" applyBorder="1" applyAlignment="1" quotePrefix="1">
      <alignment horizontal="right" vertical="center" wrapText="1"/>
    </xf>
    <xf numFmtId="0" fontId="15" fillId="0" borderId="2" xfId="0" applyFont="1" applyBorder="1" applyAlignment="1">
      <alignment horizontal="right" vertical="center" wrapText="1"/>
    </xf>
    <xf numFmtId="0" fontId="14" fillId="0" borderId="12" xfId="0" applyFont="1" applyBorder="1" applyAlignment="1" quotePrefix="1">
      <alignment horizontal="right" vertical="center" wrapText="1"/>
    </xf>
    <xf numFmtId="0" fontId="11" fillId="0" borderId="2" xfId="0" applyFont="1" applyBorder="1" applyAlignment="1">
      <alignment horizontal="right" vertical="center" wrapText="1"/>
    </xf>
    <xf numFmtId="0" fontId="0" fillId="0" borderId="8" xfId="0" applyBorder="1" applyAlignment="1">
      <alignment horizontal="right" vertical="center" wrapText="1"/>
    </xf>
    <xf numFmtId="0" fontId="0" fillId="0" borderId="8" xfId="0" applyBorder="1" applyAlignment="1">
      <alignment horizontal="right" vertical="center"/>
    </xf>
    <xf numFmtId="0" fontId="0" fillId="0" borderId="2" xfId="0" applyBorder="1" applyAlignment="1">
      <alignment horizontal="right" vertical="center"/>
    </xf>
    <xf numFmtId="0" fontId="0" fillId="0" borderId="14" xfId="0" applyFont="1" applyBorder="1" applyAlignment="1">
      <alignment horizontal="right" vertical="center" wrapText="1"/>
    </xf>
    <xf numFmtId="0" fontId="0" fillId="0" borderId="5" xfId="0" applyFont="1" applyBorder="1" applyAlignment="1">
      <alignment horizontal="right" vertical="center"/>
    </xf>
    <xf numFmtId="0" fontId="0" fillId="0" borderId="10" xfId="0" applyFont="1" applyBorder="1" applyAlignment="1">
      <alignment horizontal="right" vertical="center" wrapText="1"/>
    </xf>
    <xf numFmtId="0" fontId="0" fillId="0" borderId="14" xfId="0" applyFont="1" applyBorder="1" applyAlignment="1">
      <alignment horizontal="right" vertical="center" wrapText="1"/>
    </xf>
    <xf numFmtId="0" fontId="0" fillId="0" borderId="5" xfId="0" applyFont="1" applyBorder="1" applyAlignment="1">
      <alignment horizontal="right" vertical="center" wrapText="1"/>
    </xf>
    <xf numFmtId="0" fontId="10" fillId="0" borderId="10" xfId="0" applyFont="1" applyBorder="1" applyAlignment="1">
      <alignment horizontal="right" vertical="center" wrapText="1"/>
    </xf>
    <xf numFmtId="0" fontId="10" fillId="0" borderId="5" xfId="0" applyFont="1" applyBorder="1" applyAlignment="1">
      <alignment horizontal="right" vertical="center" wrapText="1"/>
    </xf>
    <xf numFmtId="0" fontId="9" fillId="0" borderId="10" xfId="0" applyFont="1" applyBorder="1" applyAlignment="1">
      <alignment horizontal="right" vertical="center" wrapText="1"/>
    </xf>
    <xf numFmtId="0" fontId="9" fillId="0" borderId="14" xfId="0" applyFont="1" applyBorder="1" applyAlignment="1">
      <alignment horizontal="right" vertical="center" wrapText="1"/>
    </xf>
    <xf numFmtId="0" fontId="9" fillId="0" borderId="5" xfId="0" applyFont="1" applyBorder="1" applyAlignment="1">
      <alignment horizontal="right" vertical="center" wrapText="1"/>
    </xf>
    <xf numFmtId="0" fontId="0" fillId="0" borderId="8" xfId="0" applyFont="1" applyBorder="1" applyAlignment="1">
      <alignment horizontal="right" vertical="center" wrapText="1"/>
    </xf>
    <xf numFmtId="0" fontId="0" fillId="0" borderId="8" xfId="0" applyFont="1" applyBorder="1" applyAlignment="1">
      <alignment horizontal="right" vertical="center"/>
    </xf>
    <xf numFmtId="0" fontId="0" fillId="0" borderId="2" xfId="0" applyFont="1" applyBorder="1" applyAlignment="1">
      <alignment horizontal="right" vertical="center"/>
    </xf>
    <xf numFmtId="0" fontId="14" fillId="0" borderId="10" xfId="0" applyFont="1" applyBorder="1" applyAlignment="1" quotePrefix="1">
      <alignment horizontal="right" vertical="center" wrapText="1"/>
    </xf>
    <xf numFmtId="0" fontId="14" fillId="0" borderId="5" xfId="0" applyFont="1" applyBorder="1" applyAlignment="1" quotePrefix="1">
      <alignment horizontal="right" vertical="center" wrapText="1"/>
    </xf>
    <xf numFmtId="0" fontId="27" fillId="0" borderId="10" xfId="0" applyFont="1" applyBorder="1" applyAlignment="1">
      <alignment horizontal="right" vertical="center" wrapText="1"/>
    </xf>
    <xf numFmtId="0" fontId="27" fillId="0" borderId="5" xfId="0" applyFont="1" applyBorder="1" applyAlignment="1">
      <alignment horizontal="right" vertical="center" wrapText="1"/>
    </xf>
    <xf numFmtId="0" fontId="15" fillId="0" borderId="10" xfId="0" applyFont="1" applyBorder="1" applyAlignment="1" quotePrefix="1">
      <alignment horizontal="right" vertical="center" wrapText="1"/>
    </xf>
    <xf numFmtId="0" fontId="15" fillId="0" borderId="5" xfId="0" applyFont="1" applyBorder="1" applyAlignment="1" quotePrefix="1">
      <alignment horizontal="right" vertical="center" wrapText="1"/>
    </xf>
    <xf numFmtId="0" fontId="13" fillId="0" borderId="12" xfId="0" applyFont="1" applyBorder="1" applyAlignment="1">
      <alignment horizontal="right" vertical="center" wrapText="1"/>
    </xf>
    <xf numFmtId="0" fontId="13" fillId="0" borderId="2" xfId="0" applyFont="1" applyBorder="1" applyAlignment="1">
      <alignment horizontal="right" vertical="center" wrapText="1"/>
    </xf>
    <xf numFmtId="0" fontId="1" fillId="6" borderId="1" xfId="0" applyFont="1" applyFill="1" applyBorder="1" applyAlignment="1">
      <alignment horizontal="left" vertical="center" wrapText="1"/>
    </xf>
    <xf numFmtId="0" fontId="1" fillId="6" borderId="3" xfId="0" applyFont="1" applyFill="1" applyBorder="1" applyAlignment="1">
      <alignment horizontal="left" vertical="center" wrapText="1"/>
    </xf>
    <xf numFmtId="0" fontId="2" fillId="0" borderId="1" xfId="0" applyFont="1" applyBorder="1" applyAlignment="1">
      <alignment horizontal="left" vertical="top" wrapText="1"/>
    </xf>
    <xf numFmtId="0" fontId="2" fillId="0" borderId="3" xfId="0" applyFont="1" applyBorder="1" applyAlignment="1">
      <alignment horizontal="left" vertical="top" wrapText="1"/>
    </xf>
    <xf numFmtId="0" fontId="1" fillId="4" borderId="1" xfId="0" applyFont="1" applyFill="1" applyBorder="1" applyAlignment="1">
      <alignment horizontal="left" vertical="center" wrapText="1"/>
    </xf>
    <xf numFmtId="0" fontId="1" fillId="4" borderId="3" xfId="0" applyFont="1" applyFill="1" applyBorder="1" applyAlignment="1">
      <alignment horizontal="left" vertical="center" wrapText="1"/>
    </xf>
    <xf numFmtId="0" fontId="0" fillId="0" borderId="10" xfId="0" applyBorder="1" applyAlignment="1">
      <alignment horizontal="right" vertical="center" wrapText="1"/>
    </xf>
    <xf numFmtId="0" fontId="0" fillId="0" borderId="14" xfId="0" applyBorder="1" applyAlignment="1">
      <alignment horizontal="right" vertical="center"/>
    </xf>
    <xf numFmtId="0" fontId="0" fillId="0" borderId="10" xfId="0" applyFont="1" applyBorder="1" applyAlignment="1">
      <alignment horizontal="center" vertical="center" wrapText="1"/>
    </xf>
    <xf numFmtId="0" fontId="0" fillId="0" borderId="14" xfId="0" applyFont="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425"/>
          <c:y val="0.14075"/>
          <c:w val="0.864"/>
          <c:h val="0.7325"/>
        </c:manualLayout>
      </c:layout>
      <c:scatterChart>
        <c:scatterStyle val="lineMarker"/>
        <c:varyColors val="0"/>
        <c:ser>
          <c:idx val="0"/>
          <c:order val="0"/>
          <c:tx>
            <c:strRef>
              <c:f>Data!$I$22</c:f>
              <c:strCache>
                <c:ptCount val="1"/>
                <c:pt idx="0">
                  <c:v>TrtA-Cntrl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Data!$I$23:$I$40</c:f>
              <c:numCache>
                <c:ptCount val="18"/>
                <c:pt idx="0">
                  <c:v>-1.1999999999999993</c:v>
                </c:pt>
                <c:pt idx="1">
                  <c:v>-0.5</c:v>
                </c:pt>
                <c:pt idx="2">
                  <c:v>-0.3000000000000007</c:v>
                </c:pt>
                <c:pt idx="3">
                  <c:v>-1.1000000000000005</c:v>
                </c:pt>
                <c:pt idx="4">
                  <c:v>-1</c:v>
                </c:pt>
                <c:pt idx="5">
                  <c:v>-1.299999999999999</c:v>
                </c:pt>
                <c:pt idx="6">
                  <c:v>-1.4000000000000004</c:v>
                </c:pt>
                <c:pt idx="7">
                  <c:v>-2</c:v>
                </c:pt>
                <c:pt idx="8">
                  <c:v>-0.5</c:v>
                </c:pt>
                <c:pt idx="9">
                  <c:v>0.5</c:v>
                </c:pt>
                <c:pt idx="10">
                  <c:v>-0.5999999999999996</c:v>
                </c:pt>
                <c:pt idx="11">
                  <c:v>-0.5999999999999996</c:v>
                </c:pt>
                <c:pt idx="12">
                  <c:v>0.40000000000000036</c:v>
                </c:pt>
                <c:pt idx="13">
                  <c:v>-0.9000000000000004</c:v>
                </c:pt>
                <c:pt idx="14">
                  <c:v>-1.7000000000000002</c:v>
                </c:pt>
                <c:pt idx="15">
                  <c:v>-0.9000000000000004</c:v>
                </c:pt>
                <c:pt idx="16">
                  <c:v>-3.9000000000000004</c:v>
                </c:pt>
                <c:pt idx="17">
                  <c:v>-2.8999999999999986</c:v>
                </c:pt>
              </c:numCache>
            </c:numRef>
          </c:yVal>
          <c:smooth val="0"/>
        </c:ser>
        <c:axId val="49429658"/>
        <c:axId val="42213739"/>
      </c:scatterChart>
      <c:valAx>
        <c:axId val="49429658"/>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2213739"/>
        <c:crosses val="autoZero"/>
        <c:crossBetween val="midCat"/>
        <c:dispUnits/>
      </c:valAx>
      <c:valAx>
        <c:axId val="42213739"/>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9429658"/>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425"/>
          <c:y val="0.13075"/>
          <c:w val="0.864"/>
          <c:h val="0.74175"/>
        </c:manualLayout>
      </c:layout>
      <c:scatterChart>
        <c:scatterStyle val="lineMarker"/>
        <c:varyColors val="0"/>
        <c:ser>
          <c:idx val="0"/>
          <c:order val="0"/>
          <c:tx>
            <c:strRef>
              <c:f>Data!$J$22</c:f>
              <c:strCache>
                <c:ptCount val="1"/>
                <c:pt idx="0">
                  <c:v>TrtB-Cntrl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Data!$AJ$23:$AJ$40</c:f>
              <c:numCache>
                <c:ptCount val="18"/>
                <c:pt idx="0">
                  <c:v>-31.481481481481488</c:v>
                </c:pt>
                <c:pt idx="1">
                  <c:v>5.555555555555557</c:v>
                </c:pt>
                <c:pt idx="2">
                  <c:v>-7.407407407407405</c:v>
                </c:pt>
                <c:pt idx="3">
                  <c:v>7.4074074074074066</c:v>
                </c:pt>
                <c:pt idx="4">
                  <c:v>-9.259259259259252</c:v>
                </c:pt>
                <c:pt idx="5">
                  <c:v>-55.55555555555556</c:v>
                </c:pt>
                <c:pt idx="6">
                  <c:v>-7.407407407407408</c:v>
                </c:pt>
                <c:pt idx="7">
                  <c:v>-1.8518518518518476</c:v>
                </c:pt>
                <c:pt idx="8">
                  <c:v>-7.407407407407405</c:v>
                </c:pt>
                <c:pt idx="9">
                  <c:v>27.77777777777777</c:v>
                </c:pt>
                <c:pt idx="10">
                  <c:v>-3.7037037037037024</c:v>
                </c:pt>
                <c:pt idx="11">
                  <c:v>-1.8518518518518476</c:v>
                </c:pt>
                <c:pt idx="12">
                  <c:v>1.8518518518518512</c:v>
                </c:pt>
                <c:pt idx="13">
                  <c:v>9.259259259259252</c:v>
                </c:pt>
                <c:pt idx="14">
                  <c:v>-9.259259259259258</c:v>
                </c:pt>
                <c:pt idx="15">
                  <c:v>-35.185185185185176</c:v>
                </c:pt>
                <c:pt idx="16">
                  <c:v>1.8518518518518476</c:v>
                </c:pt>
                <c:pt idx="17">
                  <c:v>-35.18518518518519</c:v>
                </c:pt>
              </c:numCache>
            </c:numRef>
          </c:yVal>
          <c:smooth val="0"/>
        </c:ser>
        <c:axId val="21941908"/>
        <c:axId val="63259445"/>
      </c:scatterChart>
      <c:valAx>
        <c:axId val="21941908"/>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3259445"/>
        <c:crosses val="autoZero"/>
        <c:crossBetween val="midCat"/>
        <c:dispUnits/>
      </c:valAx>
      <c:valAx>
        <c:axId val="63259445"/>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1941908"/>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35"/>
          <c:y val="0.128"/>
          <c:w val="0.865"/>
          <c:h val="0.745"/>
        </c:manualLayout>
      </c:layout>
      <c:scatterChart>
        <c:scatterStyle val="lineMarker"/>
        <c:varyColors val="0"/>
        <c:ser>
          <c:idx val="0"/>
          <c:order val="0"/>
          <c:tx>
            <c:strRef>
              <c:f>Data!$K$22</c:f>
              <c:strCache>
                <c:ptCount val="1"/>
                <c:pt idx="0">
                  <c:v>TrtB-TrtA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Data!$AK$23:$AK$40</c:f>
              <c:numCache>
                <c:ptCount val="18"/>
                <c:pt idx="0">
                  <c:v>-5.55555555555555</c:v>
                </c:pt>
                <c:pt idx="1">
                  <c:v>18.51851851851852</c:v>
                </c:pt>
                <c:pt idx="2">
                  <c:v>-3.7037037037036953</c:v>
                </c:pt>
                <c:pt idx="3">
                  <c:v>11.11111111111111</c:v>
                </c:pt>
                <c:pt idx="4">
                  <c:v>-3.7037037037037095</c:v>
                </c:pt>
                <c:pt idx="5">
                  <c:v>-27.77777777777777</c:v>
                </c:pt>
                <c:pt idx="6">
                  <c:v>3.703703703703704</c:v>
                </c:pt>
                <c:pt idx="7">
                  <c:v>25.925925925925938</c:v>
                </c:pt>
                <c:pt idx="8">
                  <c:v>1.8518518518518476</c:v>
                </c:pt>
                <c:pt idx="9">
                  <c:v>14.81481481481481</c:v>
                </c:pt>
                <c:pt idx="10">
                  <c:v>3.7037037037037024</c:v>
                </c:pt>
                <c:pt idx="11">
                  <c:v>3.7037037037037095</c:v>
                </c:pt>
                <c:pt idx="12">
                  <c:v>-1.8518518518518512</c:v>
                </c:pt>
                <c:pt idx="13">
                  <c:v>25.925925925925917</c:v>
                </c:pt>
                <c:pt idx="14">
                  <c:v>3.7037037037037033</c:v>
                </c:pt>
                <c:pt idx="15">
                  <c:v>-14.81481481481481</c:v>
                </c:pt>
                <c:pt idx="16">
                  <c:v>57.407407407407405</c:v>
                </c:pt>
                <c:pt idx="17">
                  <c:v>-5.555555555555557</c:v>
                </c:pt>
              </c:numCache>
            </c:numRef>
          </c:yVal>
          <c:smooth val="0"/>
        </c:ser>
        <c:axId val="32464094"/>
        <c:axId val="23741391"/>
      </c:scatterChart>
      <c:valAx>
        <c:axId val="32464094"/>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3741391"/>
        <c:crosses val="autoZero"/>
        <c:crossBetween val="midCat"/>
        <c:dispUnits/>
      </c:valAx>
      <c:valAx>
        <c:axId val="23741391"/>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2464094"/>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35"/>
          <c:y val="0.12775"/>
          <c:w val="0.865"/>
          <c:h val="0.745"/>
        </c:manualLayout>
      </c:layout>
      <c:scatterChart>
        <c:scatterStyle val="lineMarker"/>
        <c:varyColors val="0"/>
        <c:ser>
          <c:idx val="0"/>
          <c:order val="0"/>
          <c:tx>
            <c:strRef>
              <c:f>Data!$AL$22</c:f>
              <c:strCache>
                <c:ptCount val="1"/>
                <c:pt idx="0">
                  <c:v>other effect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Data!$AL$23:$AL$40</c:f>
              <c:numCache>
                <c:ptCount val="18"/>
              </c:numCache>
            </c:numRef>
          </c:yVal>
          <c:smooth val="0"/>
        </c:ser>
        <c:axId val="12345928"/>
        <c:axId val="44004489"/>
      </c:scatterChart>
      <c:valAx>
        <c:axId val="12345928"/>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4004489"/>
        <c:crosses val="autoZero"/>
        <c:crossBetween val="midCat"/>
        <c:dispUnits/>
      </c:valAx>
      <c:valAx>
        <c:axId val="44004489"/>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2345928"/>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35"/>
          <c:y val="0.13775"/>
          <c:w val="0.865"/>
          <c:h val="0.73525"/>
        </c:manualLayout>
      </c:layout>
      <c:scatterChart>
        <c:scatterStyle val="lineMarker"/>
        <c:varyColors val="0"/>
        <c:ser>
          <c:idx val="0"/>
          <c:order val="0"/>
          <c:tx>
            <c:strRef>
              <c:f>Data!$I$22</c:f>
              <c:strCache>
                <c:ptCount val="1"/>
                <c:pt idx="0">
                  <c:v>TrtA-Cntrl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Data!$AV$23:$AV$40</c:f>
              <c:numCache>
                <c:ptCount val="18"/>
                <c:pt idx="0">
                  <c:v>-0.16645441058535315</c:v>
                </c:pt>
                <c:pt idx="1">
                  <c:v>-0.06868333871077814</c:v>
                </c:pt>
                <c:pt idx="2">
                  <c:v>-0.04030628210959186</c:v>
                </c:pt>
                <c:pt idx="3">
                  <c:v>-0.21031402214486183</c:v>
                </c:pt>
                <c:pt idx="4">
                  <c:v>-0.12998736288378154</c:v>
                </c:pt>
                <c:pt idx="5">
                  <c:v>-0.17663173706976032</c:v>
                </c:pt>
                <c:pt idx="6">
                  <c:v>-0.2431902495819558</c:v>
                </c:pt>
                <c:pt idx="7">
                  <c:v>-0.26647963137431807</c:v>
                </c:pt>
                <c:pt idx="8">
                  <c:v>-0.06974434431100152</c:v>
                </c:pt>
                <c:pt idx="9">
                  <c:v>0.07143229079498337</c:v>
                </c:pt>
                <c:pt idx="10">
                  <c:v>-0.09440793081971455</c:v>
                </c:pt>
                <c:pt idx="11">
                  <c:v>-0.09005325819582977</c:v>
                </c:pt>
                <c:pt idx="12">
                  <c:v>0.06455322514852702</c:v>
                </c:pt>
                <c:pt idx="13">
                  <c:v>-0.12704584927877205</c:v>
                </c:pt>
                <c:pt idx="14">
                  <c:v>-0.30000520503551176</c:v>
                </c:pt>
                <c:pt idx="15">
                  <c:v>-0.12555313343029217</c:v>
                </c:pt>
                <c:pt idx="16">
                  <c:v>-0.5233787923376227</c:v>
                </c:pt>
                <c:pt idx="17">
                  <c:v>-0.4432597029192147</c:v>
                </c:pt>
              </c:numCache>
            </c:numRef>
          </c:yVal>
          <c:smooth val="0"/>
        </c:ser>
        <c:axId val="60496082"/>
        <c:axId val="7593827"/>
      </c:scatterChart>
      <c:valAx>
        <c:axId val="60496082"/>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7593827"/>
        <c:crosses val="autoZero"/>
        <c:crossBetween val="midCat"/>
        <c:dispUnits/>
      </c:valAx>
      <c:valAx>
        <c:axId val="7593827"/>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049608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35"/>
          <c:y val="0.128"/>
          <c:w val="0.865"/>
          <c:h val="0.74475"/>
        </c:manualLayout>
      </c:layout>
      <c:scatterChart>
        <c:scatterStyle val="lineMarker"/>
        <c:varyColors val="0"/>
        <c:ser>
          <c:idx val="0"/>
          <c:order val="0"/>
          <c:tx>
            <c:strRef>
              <c:f>Data!$J$22</c:f>
              <c:strCache>
                <c:ptCount val="1"/>
                <c:pt idx="0">
                  <c:v>TrtB-Cntrl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Data!$AW$23:$AW$40</c:f>
              <c:numCache>
                <c:ptCount val="18"/>
                <c:pt idx="0">
                  <c:v>-0.20931235673193793</c:v>
                </c:pt>
                <c:pt idx="1">
                  <c:v>0.0271164904895822</c:v>
                </c:pt>
                <c:pt idx="2">
                  <c:v>-0.05383960385678632</c:v>
                </c:pt>
                <c:pt idx="3">
                  <c:v>0.125755792404453</c:v>
                </c:pt>
                <c:pt idx="4">
                  <c:v>-0.14323270683823486</c:v>
                </c:pt>
                <c:pt idx="5">
                  <c:v>-0.5589274291071118</c:v>
                </c:pt>
                <c:pt idx="6">
                  <c:v>-0.20715199124621186</c:v>
                </c:pt>
                <c:pt idx="7">
                  <c:v>-0.06487721063652918</c:v>
                </c:pt>
                <c:pt idx="8">
                  <c:v>-0.027735214957177234</c:v>
                </c:pt>
                <c:pt idx="9">
                  <c:v>0.1690788097792355</c:v>
                </c:pt>
                <c:pt idx="10">
                  <c:v>-0.04685338290527952</c:v>
                </c:pt>
                <c:pt idx="11">
                  <c:v>-0.029748497090524406</c:v>
                </c:pt>
                <c:pt idx="12">
                  <c:v>0.032444733614755084</c:v>
                </c:pt>
                <c:pt idx="13">
                  <c:v>0.041365230298104905</c:v>
                </c:pt>
                <c:pt idx="14">
                  <c:v>-0.22647702761721522</c:v>
                </c:pt>
                <c:pt idx="15">
                  <c:v>-0.3302917154066942</c:v>
                </c:pt>
                <c:pt idx="16">
                  <c:v>0.09908294086513303</c:v>
                </c:pt>
                <c:pt idx="17">
                  <c:v>-0.5432735985640713</c:v>
                </c:pt>
              </c:numCache>
            </c:numRef>
          </c:yVal>
          <c:smooth val="0"/>
        </c:ser>
        <c:axId val="1235580"/>
        <c:axId val="11120221"/>
      </c:scatterChart>
      <c:valAx>
        <c:axId val="1235580"/>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1120221"/>
        <c:crosses val="autoZero"/>
        <c:crossBetween val="midCat"/>
        <c:dispUnits/>
      </c:valAx>
      <c:valAx>
        <c:axId val="11120221"/>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235580"/>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35"/>
          <c:y val="0.128"/>
          <c:w val="0.865"/>
          <c:h val="0.745"/>
        </c:manualLayout>
      </c:layout>
      <c:scatterChart>
        <c:scatterStyle val="lineMarker"/>
        <c:varyColors val="0"/>
        <c:ser>
          <c:idx val="0"/>
          <c:order val="0"/>
          <c:tx>
            <c:strRef>
              <c:f>Data!$K$22</c:f>
              <c:strCache>
                <c:ptCount val="1"/>
                <c:pt idx="0">
                  <c:v>TrtB-TrtA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Data!$AX$23:$AX$40</c:f>
              <c:numCache>
                <c:ptCount val="18"/>
                <c:pt idx="0">
                  <c:v>-0.04285794614658478</c:v>
                </c:pt>
                <c:pt idx="1">
                  <c:v>0.09579982920036034</c:v>
                </c:pt>
                <c:pt idx="2">
                  <c:v>-0.01353332174719446</c:v>
                </c:pt>
                <c:pt idx="3">
                  <c:v>0.33606981454931484</c:v>
                </c:pt>
                <c:pt idx="4">
                  <c:v>-0.013245343954453315</c:v>
                </c:pt>
                <c:pt idx="5">
                  <c:v>-0.3822956920373515</c:v>
                </c:pt>
                <c:pt idx="6">
                  <c:v>0.03603825833574392</c:v>
                </c:pt>
                <c:pt idx="7">
                  <c:v>0.2016024207377889</c:v>
                </c:pt>
                <c:pt idx="8">
                  <c:v>0.04200912935382428</c:v>
                </c:pt>
                <c:pt idx="9">
                  <c:v>0.09764651898425214</c:v>
                </c:pt>
                <c:pt idx="10">
                  <c:v>0.04755454791443503</c:v>
                </c:pt>
                <c:pt idx="11">
                  <c:v>0.06030476110530536</c:v>
                </c:pt>
                <c:pt idx="12">
                  <c:v>-0.03210849153377193</c:v>
                </c:pt>
                <c:pt idx="13">
                  <c:v>0.16841107957687695</c:v>
                </c:pt>
                <c:pt idx="14">
                  <c:v>0.07352817741829654</c:v>
                </c:pt>
                <c:pt idx="15">
                  <c:v>-0.20473858197640205</c:v>
                </c:pt>
                <c:pt idx="16">
                  <c:v>0.6224617332027558</c:v>
                </c:pt>
                <c:pt idx="17">
                  <c:v>-0.10001389564485663</c:v>
                </c:pt>
              </c:numCache>
            </c:numRef>
          </c:yVal>
          <c:smooth val="0"/>
        </c:ser>
        <c:axId val="32973126"/>
        <c:axId val="28322679"/>
      </c:scatterChart>
      <c:valAx>
        <c:axId val="32973126"/>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8322679"/>
        <c:crosses val="autoZero"/>
        <c:crossBetween val="midCat"/>
        <c:dispUnits/>
      </c:valAx>
      <c:valAx>
        <c:axId val="28322679"/>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2973126"/>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35"/>
          <c:y val="0.12775"/>
          <c:w val="0.865"/>
          <c:h val="0.745"/>
        </c:manualLayout>
      </c:layout>
      <c:scatterChart>
        <c:scatterStyle val="lineMarker"/>
        <c:varyColors val="0"/>
        <c:ser>
          <c:idx val="0"/>
          <c:order val="0"/>
          <c:tx>
            <c:strRef>
              <c:f>Data!$AY$22</c:f>
              <c:strCache>
                <c:ptCount val="1"/>
                <c:pt idx="0">
                  <c:v>other effect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Data!$AY$23:$AY$40</c:f>
              <c:numCache>
                <c:ptCount val="18"/>
              </c:numCache>
            </c:numRef>
          </c:yVal>
          <c:smooth val="0"/>
        </c:ser>
        <c:axId val="53577520"/>
        <c:axId val="12435633"/>
      </c:scatterChart>
      <c:valAx>
        <c:axId val="53577520"/>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2435633"/>
        <c:crosses val="autoZero"/>
        <c:crossBetween val="midCat"/>
        <c:dispUnits/>
      </c:valAx>
      <c:valAx>
        <c:axId val="12435633"/>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3577520"/>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35"/>
          <c:y val="0.13775"/>
          <c:w val="0.86475"/>
          <c:h val="0.73525"/>
        </c:manualLayout>
      </c:layout>
      <c:scatterChart>
        <c:scatterStyle val="lineMarker"/>
        <c:varyColors val="0"/>
        <c:ser>
          <c:idx val="0"/>
          <c:order val="0"/>
          <c:tx>
            <c:strRef>
              <c:f>Data!$I$22</c:f>
              <c:strCache>
                <c:ptCount val="1"/>
                <c:pt idx="0">
                  <c:v>TrtA-Cntrl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Data!$BI$23:$BI$40</c:f>
              <c:numCache>
                <c:ptCount val="18"/>
                <c:pt idx="0">
                  <c:v>-0.017845418506373167</c:v>
                </c:pt>
                <c:pt idx="1">
                  <c:v>-0.007374203855044004</c:v>
                </c:pt>
                <c:pt idx="2">
                  <c:v>-0.00434254753877511</c:v>
                </c:pt>
                <c:pt idx="3">
                  <c:v>-0.021790214607899483</c:v>
                </c:pt>
                <c:pt idx="4">
                  <c:v>-0.014082378991917333</c:v>
                </c:pt>
                <c:pt idx="5">
                  <c:v>-0.018996616246221898</c:v>
                </c:pt>
                <c:pt idx="6">
                  <c:v>-0.025394596346112297</c:v>
                </c:pt>
                <c:pt idx="7">
                  <c:v>-0.028750465303363615</c:v>
                </c:pt>
                <c:pt idx="8">
                  <c:v>-0.007470913820167846</c:v>
                </c:pt>
                <c:pt idx="9">
                  <c:v>0.007625518017036315</c:v>
                </c:pt>
                <c:pt idx="10">
                  <c:v>-0.009956934489378566</c:v>
                </c:pt>
                <c:pt idx="11">
                  <c:v>-0.009550934503971265</c:v>
                </c:pt>
                <c:pt idx="12">
                  <c:v>0.00678941455629839</c:v>
                </c:pt>
                <c:pt idx="13">
                  <c:v>-0.013585490766281294</c:v>
                </c:pt>
                <c:pt idx="14">
                  <c:v>-0.03128399013014255</c:v>
                </c:pt>
                <c:pt idx="15">
                  <c:v>-0.013448961842827623</c:v>
                </c:pt>
                <c:pt idx="16">
                  <c:v>-0.05640964716203356</c:v>
                </c:pt>
                <c:pt idx="17">
                  <c:v>-0.04691252509252253</c:v>
                </c:pt>
              </c:numCache>
            </c:numRef>
          </c:yVal>
          <c:smooth val="0"/>
        </c:ser>
        <c:axId val="44811834"/>
        <c:axId val="653323"/>
      </c:scatterChart>
      <c:valAx>
        <c:axId val="44811834"/>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53323"/>
        <c:crosses val="autoZero"/>
        <c:crossBetween val="midCat"/>
        <c:dispUnits/>
      </c:valAx>
      <c:valAx>
        <c:axId val="653323"/>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4811834"/>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35"/>
          <c:y val="0.12775"/>
          <c:w val="0.86475"/>
          <c:h val="0.745"/>
        </c:manualLayout>
      </c:layout>
      <c:scatterChart>
        <c:scatterStyle val="lineMarker"/>
        <c:varyColors val="0"/>
        <c:ser>
          <c:idx val="0"/>
          <c:order val="0"/>
          <c:tx>
            <c:strRef>
              <c:f>Data!$J$22</c:f>
              <c:strCache>
                <c:ptCount val="1"/>
                <c:pt idx="0">
                  <c:v>TrtB-Cntrl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Data!$BJ$23:$BJ$40</c:f>
              <c:numCache>
                <c:ptCount val="18"/>
                <c:pt idx="0">
                  <c:v>-0.02242058805833813</c:v>
                </c:pt>
                <c:pt idx="1">
                  <c:v>0.0029172683104897734</c:v>
                </c:pt>
                <c:pt idx="2">
                  <c:v>-0.00579892241225205</c:v>
                </c:pt>
                <c:pt idx="3">
                  <c:v>0.013093006634359694</c:v>
                </c:pt>
                <c:pt idx="4">
                  <c:v>-0.015512741508143357</c:v>
                </c:pt>
                <c:pt idx="5">
                  <c:v>-0.05965266664392399</c:v>
                </c:pt>
                <c:pt idx="6">
                  <c:v>-0.021643463040733724</c:v>
                </c:pt>
                <c:pt idx="7">
                  <c:v>-0.0070306992745927666</c:v>
                </c:pt>
                <c:pt idx="8">
                  <c:v>-0.00297352546131302</c:v>
                </c:pt>
                <c:pt idx="9">
                  <c:v>0.018085236260785564</c:v>
                </c:pt>
                <c:pt idx="10">
                  <c:v>-0.0049456455888831075</c:v>
                </c:pt>
                <c:pt idx="11">
                  <c:v>-0.0031586603427477544</c:v>
                </c:pt>
                <c:pt idx="12">
                  <c:v>0.003410511894245072</c:v>
                </c:pt>
                <c:pt idx="13">
                  <c:v>0.004438640628511292</c:v>
                </c:pt>
                <c:pt idx="14">
                  <c:v>-0.023643056138431373</c:v>
                </c:pt>
                <c:pt idx="15">
                  <c:v>-0.03523637007480501</c:v>
                </c:pt>
                <c:pt idx="16">
                  <c:v>0.010830117144808526</c:v>
                </c:pt>
                <c:pt idx="17">
                  <c:v>-0.05739674832683728</c:v>
                </c:pt>
              </c:numCache>
            </c:numRef>
          </c:yVal>
          <c:smooth val="0"/>
        </c:ser>
        <c:axId val="5879908"/>
        <c:axId val="52919173"/>
      </c:scatterChart>
      <c:valAx>
        <c:axId val="5879908"/>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2919173"/>
        <c:crosses val="autoZero"/>
        <c:crossBetween val="midCat"/>
        <c:dispUnits/>
      </c:valAx>
      <c:valAx>
        <c:axId val="52919173"/>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879908"/>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35"/>
          <c:y val="0.128"/>
          <c:w val="0.86475"/>
          <c:h val="0.745"/>
        </c:manualLayout>
      </c:layout>
      <c:scatterChart>
        <c:scatterStyle val="lineMarker"/>
        <c:varyColors val="0"/>
        <c:ser>
          <c:idx val="0"/>
          <c:order val="0"/>
          <c:tx>
            <c:strRef>
              <c:f>Data!$K$22</c:f>
              <c:strCache>
                <c:ptCount val="1"/>
                <c:pt idx="0">
                  <c:v>TrtB-TrtA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Data!$BK$23:$BK$40</c:f>
              <c:numCache>
                <c:ptCount val="18"/>
                <c:pt idx="0">
                  <c:v>-0.004575169551964964</c:v>
                </c:pt>
                <c:pt idx="1">
                  <c:v>0.010291472165533777</c:v>
                </c:pt>
                <c:pt idx="2">
                  <c:v>-0.00145637487347694</c:v>
                </c:pt>
                <c:pt idx="3">
                  <c:v>0.03488322124225918</c:v>
                </c:pt>
                <c:pt idx="4">
                  <c:v>-0.0014303625162260247</c:v>
                </c:pt>
                <c:pt idx="5">
                  <c:v>-0.04065605039770209</c:v>
                </c:pt>
                <c:pt idx="6">
                  <c:v>0.0037511333053785734</c:v>
                </c:pt>
                <c:pt idx="7">
                  <c:v>0.02171976602877085</c:v>
                </c:pt>
                <c:pt idx="8">
                  <c:v>0.004497388358854826</c:v>
                </c:pt>
                <c:pt idx="9">
                  <c:v>0.01045971824374925</c:v>
                </c:pt>
                <c:pt idx="10">
                  <c:v>0.005011288900495459</c:v>
                </c:pt>
                <c:pt idx="11">
                  <c:v>0.00639227416122351</c:v>
                </c:pt>
                <c:pt idx="12">
                  <c:v>-0.003378902662053318</c:v>
                </c:pt>
                <c:pt idx="13">
                  <c:v>0.018024131394792586</c:v>
                </c:pt>
                <c:pt idx="14">
                  <c:v>0.007640933991711174</c:v>
                </c:pt>
                <c:pt idx="15">
                  <c:v>-0.02178740823197739</c:v>
                </c:pt>
                <c:pt idx="16">
                  <c:v>0.06723976430684209</c:v>
                </c:pt>
                <c:pt idx="17">
                  <c:v>-0.010484223234314749</c:v>
                </c:pt>
              </c:numCache>
            </c:numRef>
          </c:yVal>
          <c:smooth val="0"/>
        </c:ser>
        <c:axId val="6510510"/>
        <c:axId val="58594591"/>
      </c:scatterChart>
      <c:valAx>
        <c:axId val="6510510"/>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8594591"/>
        <c:crosses val="autoZero"/>
        <c:crossBetween val="midCat"/>
        <c:dispUnits/>
      </c:valAx>
      <c:valAx>
        <c:axId val="58594591"/>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510510"/>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425"/>
          <c:y val="0.13025"/>
          <c:w val="0.864"/>
          <c:h val="0.74225"/>
        </c:manualLayout>
      </c:layout>
      <c:scatterChart>
        <c:scatterStyle val="lineMarker"/>
        <c:varyColors val="0"/>
        <c:ser>
          <c:idx val="0"/>
          <c:order val="0"/>
          <c:tx>
            <c:strRef>
              <c:f>Data!$J$22</c:f>
              <c:strCache>
                <c:ptCount val="1"/>
                <c:pt idx="0">
                  <c:v>TrtB-Cntrl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Data!$J$23:$J$40</c:f>
              <c:numCache>
                <c:ptCount val="18"/>
                <c:pt idx="0">
                  <c:v>-1.5</c:v>
                </c:pt>
                <c:pt idx="1">
                  <c:v>0.1999999999999993</c:v>
                </c:pt>
                <c:pt idx="2">
                  <c:v>-0.40000000000000036</c:v>
                </c:pt>
                <c:pt idx="3">
                  <c:v>0.6999999999999993</c:v>
                </c:pt>
                <c:pt idx="4">
                  <c:v>-1.1000000000000014</c:v>
                </c:pt>
                <c:pt idx="5">
                  <c:v>-3.8999999999999986</c:v>
                </c:pt>
                <c:pt idx="6">
                  <c:v>-1.2000000000000002</c:v>
                </c:pt>
                <c:pt idx="7">
                  <c:v>-0.5</c:v>
                </c:pt>
                <c:pt idx="8">
                  <c:v>-0.1999999999999993</c:v>
                </c:pt>
                <c:pt idx="9">
                  <c:v>1.1999999999999993</c:v>
                </c:pt>
                <c:pt idx="10">
                  <c:v>-0.3000000000000007</c:v>
                </c:pt>
                <c:pt idx="11">
                  <c:v>-0.20000000000000107</c:v>
                </c:pt>
                <c:pt idx="12">
                  <c:v>0.1999999999999993</c:v>
                </c:pt>
                <c:pt idx="13">
                  <c:v>0.3000000000000007</c:v>
                </c:pt>
                <c:pt idx="14">
                  <c:v>-1.3000000000000007</c:v>
                </c:pt>
                <c:pt idx="15">
                  <c:v>-2.3000000000000007</c:v>
                </c:pt>
                <c:pt idx="16">
                  <c:v>0.7999999999999989</c:v>
                </c:pt>
                <c:pt idx="17">
                  <c:v>-3.5</c:v>
                </c:pt>
              </c:numCache>
            </c:numRef>
          </c:yVal>
          <c:smooth val="0"/>
        </c:ser>
        <c:axId val="44379332"/>
        <c:axId val="63869669"/>
      </c:scatterChart>
      <c:valAx>
        <c:axId val="44379332"/>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3869669"/>
        <c:crosses val="autoZero"/>
        <c:crossBetween val="midCat"/>
        <c:dispUnits/>
      </c:valAx>
      <c:valAx>
        <c:axId val="63869669"/>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437933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35"/>
          <c:y val="0.1275"/>
          <c:w val="0.86475"/>
          <c:h val="0.74525"/>
        </c:manualLayout>
      </c:layout>
      <c:scatterChart>
        <c:scatterStyle val="lineMarker"/>
        <c:varyColors val="0"/>
        <c:ser>
          <c:idx val="0"/>
          <c:order val="0"/>
          <c:tx>
            <c:strRef>
              <c:f>Data!$BL$22</c:f>
              <c:strCache>
                <c:ptCount val="1"/>
                <c:pt idx="0">
                  <c:v>other effect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Data!$BL$23:$BL$40</c:f>
              <c:numCache>
                <c:ptCount val="18"/>
              </c:numCache>
            </c:numRef>
          </c:yVal>
          <c:smooth val="0"/>
        </c:ser>
        <c:axId val="57589272"/>
        <c:axId val="48541401"/>
      </c:scatterChart>
      <c:valAx>
        <c:axId val="57589272"/>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8541401"/>
        <c:crosses val="autoZero"/>
        <c:crossBetween val="midCat"/>
        <c:dispUnits/>
      </c:valAx>
      <c:valAx>
        <c:axId val="48541401"/>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758927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35"/>
          <c:y val="0.128"/>
          <c:w val="0.86475"/>
          <c:h val="0.745"/>
        </c:manualLayout>
      </c:layout>
      <c:scatterChart>
        <c:scatterStyle val="lineMarker"/>
        <c:varyColors val="0"/>
        <c:ser>
          <c:idx val="0"/>
          <c:order val="0"/>
          <c:tx>
            <c:strRef>
              <c:f>Data!$K$22</c:f>
              <c:strCache>
                <c:ptCount val="1"/>
                <c:pt idx="0">
                  <c:v>TrtB-TrtA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Data!$K$23:$K$40</c:f>
              <c:numCache>
                <c:ptCount val="18"/>
                <c:pt idx="0">
                  <c:v>-0.3000000000000007</c:v>
                </c:pt>
                <c:pt idx="1">
                  <c:v>0.6999999999999993</c:v>
                </c:pt>
                <c:pt idx="2">
                  <c:v>-0.09999999999999964</c:v>
                </c:pt>
                <c:pt idx="3">
                  <c:v>1.7999999999999998</c:v>
                </c:pt>
                <c:pt idx="4">
                  <c:v>-0.10000000000000142</c:v>
                </c:pt>
                <c:pt idx="5">
                  <c:v>-2.5999999999999996</c:v>
                </c:pt>
                <c:pt idx="6">
                  <c:v>0.20000000000000018</c:v>
                </c:pt>
                <c:pt idx="7">
                  <c:v>1.5</c:v>
                </c:pt>
                <c:pt idx="8">
                  <c:v>0.3000000000000007</c:v>
                </c:pt>
                <c:pt idx="9">
                  <c:v>0.6999999999999993</c:v>
                </c:pt>
                <c:pt idx="10">
                  <c:v>0.29999999999999893</c:v>
                </c:pt>
                <c:pt idx="11">
                  <c:v>0.3999999999999986</c:v>
                </c:pt>
                <c:pt idx="12">
                  <c:v>-0.20000000000000107</c:v>
                </c:pt>
                <c:pt idx="13">
                  <c:v>1.200000000000001</c:v>
                </c:pt>
                <c:pt idx="14">
                  <c:v>0.39999999999999947</c:v>
                </c:pt>
                <c:pt idx="15">
                  <c:v>-1.4000000000000004</c:v>
                </c:pt>
                <c:pt idx="16">
                  <c:v>4.699999999999999</c:v>
                </c:pt>
                <c:pt idx="17">
                  <c:v>-0.6000000000000014</c:v>
                </c:pt>
              </c:numCache>
            </c:numRef>
          </c:yVal>
          <c:smooth val="0"/>
        </c:ser>
        <c:axId val="37956110"/>
        <c:axId val="6060671"/>
      </c:scatterChart>
      <c:valAx>
        <c:axId val="37956110"/>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060671"/>
        <c:crosses val="autoZero"/>
        <c:crossBetween val="midCat"/>
        <c:dispUnits/>
      </c:valAx>
      <c:valAx>
        <c:axId val="6060671"/>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7956110"/>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35"/>
          <c:y val="0.1275"/>
          <c:w val="0.86475"/>
          <c:h val="0.74525"/>
        </c:manualLayout>
      </c:layout>
      <c:scatterChart>
        <c:scatterStyle val="lineMarker"/>
        <c:varyColors val="0"/>
        <c:ser>
          <c:idx val="0"/>
          <c:order val="0"/>
          <c:tx>
            <c:strRef>
              <c:f>Data!$L$22</c:f>
              <c:strCache>
                <c:ptCount val="1"/>
                <c:pt idx="0">
                  <c:v>other effect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Data!$L$23:$L$40</c:f>
              <c:numCache>
                <c:ptCount val="18"/>
              </c:numCache>
            </c:numRef>
          </c:yVal>
          <c:smooth val="0"/>
        </c:ser>
        <c:axId val="54546040"/>
        <c:axId val="21152313"/>
      </c:scatterChart>
      <c:valAx>
        <c:axId val="54546040"/>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1152313"/>
        <c:crosses val="autoZero"/>
        <c:crossBetween val="midCat"/>
        <c:dispUnits/>
      </c:valAx>
      <c:valAx>
        <c:axId val="21152313"/>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4546040"/>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425"/>
          <c:y val="0.14075"/>
          <c:w val="0.864"/>
          <c:h val="0.7325"/>
        </c:manualLayout>
      </c:layout>
      <c:scatterChart>
        <c:scatterStyle val="lineMarker"/>
        <c:varyColors val="0"/>
        <c:ser>
          <c:idx val="0"/>
          <c:order val="0"/>
          <c:tx>
            <c:strRef>
              <c:f>Data!$I$22</c:f>
              <c:strCache>
                <c:ptCount val="1"/>
                <c:pt idx="0">
                  <c:v>TrtA-Cntrl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Data!$V$23:$V$40</c:f>
              <c:numCache>
                <c:ptCount val="18"/>
                <c:pt idx="0">
                  <c:v>-9.237332013101536</c:v>
                </c:pt>
                <c:pt idx="1">
                  <c:v>-3.774032798284736</c:v>
                </c:pt>
                <c:pt idx="2">
                  <c:v>-2.166149678117904</c:v>
                </c:pt>
                <c:pt idx="3">
                  <c:v>-16.093036681263726</c:v>
                </c:pt>
                <c:pt idx="4">
                  <c:v>-6.759329113252875</c:v>
                </c:pt>
                <c:pt idx="5">
                  <c:v>-9.601465323958848</c:v>
                </c:pt>
                <c:pt idx="6">
                  <c:v>-16.907633004393432</c:v>
                </c:pt>
                <c:pt idx="7">
                  <c:v>-14.208251361377279</c:v>
                </c:pt>
                <c:pt idx="8">
                  <c:v>-3.891541624967374</c:v>
                </c:pt>
                <c:pt idx="9">
                  <c:v>4.082199452025549</c:v>
                </c:pt>
                <c:pt idx="10">
                  <c:v>-5.9423420470800465</c:v>
                </c:pt>
                <c:pt idx="11">
                  <c:v>-5.406722127027592</c:v>
                </c:pt>
                <c:pt idx="12">
                  <c:v>4.167269640056816</c:v>
                </c:pt>
                <c:pt idx="13">
                  <c:v>-7.174390485884118</c:v>
                </c:pt>
                <c:pt idx="14">
                  <c:v>-21.197025071608465</c:v>
                </c:pt>
                <c:pt idx="15">
                  <c:v>-7.006756261671683</c:v>
                </c:pt>
                <c:pt idx="16">
                  <c:v>-28.141245943818575</c:v>
                </c:pt>
                <c:pt idx="17">
                  <c:v>-27.142155158000037</c:v>
                </c:pt>
              </c:numCache>
            </c:numRef>
          </c:yVal>
          <c:smooth val="0"/>
        </c:ser>
        <c:axId val="56153090"/>
        <c:axId val="35615763"/>
      </c:scatterChart>
      <c:valAx>
        <c:axId val="56153090"/>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5615763"/>
        <c:crosses val="autoZero"/>
        <c:crossBetween val="midCat"/>
        <c:dispUnits/>
      </c:valAx>
      <c:valAx>
        <c:axId val="35615763"/>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6153090"/>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425"/>
          <c:y val="0.13025"/>
          <c:w val="0.864"/>
          <c:h val="0.74225"/>
        </c:manualLayout>
      </c:layout>
      <c:scatterChart>
        <c:scatterStyle val="lineMarker"/>
        <c:varyColors val="0"/>
        <c:ser>
          <c:idx val="0"/>
          <c:order val="0"/>
          <c:tx>
            <c:strRef>
              <c:f>Data!$J$22</c:f>
              <c:strCache>
                <c:ptCount val="1"/>
                <c:pt idx="0">
                  <c:v>TrtB-Cntrl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Data!$W$23:$W$40</c:f>
              <c:numCache>
                <c:ptCount val="18"/>
                <c:pt idx="0">
                  <c:v>-11.68643401393112</c:v>
                </c:pt>
                <c:pt idx="1">
                  <c:v>1.470614738969516</c:v>
                </c:pt>
                <c:pt idx="2">
                  <c:v>-2.8987536873251543</c:v>
                </c:pt>
                <c:pt idx="3">
                  <c:v>9.038406146826901</c:v>
                </c:pt>
                <c:pt idx="4">
                  <c:v>-7.461086379117489</c:v>
                </c:pt>
                <c:pt idx="5">
                  <c:v>-32.10980693716252</c:v>
                </c:pt>
                <c:pt idx="6">
                  <c:v>-14.310084364067336</c:v>
                </c:pt>
                <c:pt idx="7">
                  <c:v>-3.367321510658769</c:v>
                </c:pt>
                <c:pt idx="8">
                  <c:v>-1.538491883947927</c:v>
                </c:pt>
                <c:pt idx="9">
                  <c:v>9.531017980432495</c:v>
                </c:pt>
                <c:pt idx="10">
                  <c:v>-2.9270382300113056</c:v>
                </c:pt>
                <c:pt idx="11">
                  <c:v>-1.7699577099401154</c:v>
                </c:pt>
                <c:pt idx="12">
                  <c:v>2.105340919783231</c:v>
                </c:pt>
                <c:pt idx="13">
                  <c:v>2.2814677766171485</c:v>
                </c:pt>
                <c:pt idx="14">
                  <c:v>-15.790302944580901</c:v>
                </c:pt>
                <c:pt idx="15">
                  <c:v>-18.986876242933732</c:v>
                </c:pt>
                <c:pt idx="16">
                  <c:v>4.908961019652338</c:v>
                </c:pt>
                <c:pt idx="17">
                  <c:v>-33.8112926078673</c:v>
                </c:pt>
              </c:numCache>
            </c:numRef>
          </c:yVal>
          <c:smooth val="0"/>
        </c:ser>
        <c:axId val="52106412"/>
        <c:axId val="66304525"/>
      </c:scatterChart>
      <c:valAx>
        <c:axId val="52106412"/>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6304525"/>
        <c:crosses val="autoZero"/>
        <c:crossBetween val="midCat"/>
        <c:dispUnits/>
      </c:valAx>
      <c:valAx>
        <c:axId val="66304525"/>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210641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35"/>
          <c:y val="0.128"/>
          <c:w val="0.86475"/>
          <c:h val="0.745"/>
        </c:manualLayout>
      </c:layout>
      <c:scatterChart>
        <c:scatterStyle val="lineMarker"/>
        <c:varyColors val="0"/>
        <c:ser>
          <c:idx val="0"/>
          <c:order val="0"/>
          <c:tx>
            <c:strRef>
              <c:f>Data!$K$22</c:f>
              <c:strCache>
                <c:ptCount val="1"/>
                <c:pt idx="0">
                  <c:v>TrtB-TrtA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Data!$X$23:$X$40</c:f>
              <c:numCache>
                <c:ptCount val="18"/>
                <c:pt idx="0">
                  <c:v>-2.4491020008295834</c:v>
                </c:pt>
                <c:pt idx="1">
                  <c:v>5.244647537254252</c:v>
                </c:pt>
                <c:pt idx="2">
                  <c:v>-0.7326040092072503</c:v>
                </c:pt>
                <c:pt idx="3">
                  <c:v>25.131442828090627</c:v>
                </c:pt>
                <c:pt idx="4">
                  <c:v>-0.7017572658646145</c:v>
                </c:pt>
                <c:pt idx="5">
                  <c:v>-22.50834161320367</c:v>
                </c:pt>
                <c:pt idx="6">
                  <c:v>2.597548640326096</c:v>
                </c:pt>
                <c:pt idx="7">
                  <c:v>10.84092985071851</c:v>
                </c:pt>
                <c:pt idx="8">
                  <c:v>2.353049741019447</c:v>
                </c:pt>
                <c:pt idx="9">
                  <c:v>5.448818528406946</c:v>
                </c:pt>
                <c:pt idx="10">
                  <c:v>3.015303817068741</c:v>
                </c:pt>
                <c:pt idx="11">
                  <c:v>3.636764417087477</c:v>
                </c:pt>
                <c:pt idx="12">
                  <c:v>-2.0619287202735848</c:v>
                </c:pt>
                <c:pt idx="13">
                  <c:v>9.455858262501266</c:v>
                </c:pt>
                <c:pt idx="14">
                  <c:v>5.406722127027564</c:v>
                </c:pt>
                <c:pt idx="15">
                  <c:v>-11.98011998126205</c:v>
                </c:pt>
                <c:pt idx="16">
                  <c:v>33.05020696347091</c:v>
                </c:pt>
                <c:pt idx="17">
                  <c:v>-6.669137449867264</c:v>
                </c:pt>
              </c:numCache>
            </c:numRef>
          </c:yVal>
          <c:smooth val="0"/>
        </c:ser>
        <c:axId val="59869814"/>
        <c:axId val="1957415"/>
      </c:scatterChart>
      <c:valAx>
        <c:axId val="59869814"/>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957415"/>
        <c:crosses val="autoZero"/>
        <c:crossBetween val="midCat"/>
        <c:dispUnits/>
      </c:valAx>
      <c:valAx>
        <c:axId val="1957415"/>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9869814"/>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35"/>
          <c:y val="0.1275"/>
          <c:w val="0.86475"/>
          <c:h val="0.74525"/>
        </c:manualLayout>
      </c:layout>
      <c:scatterChart>
        <c:scatterStyle val="lineMarker"/>
        <c:varyColors val="0"/>
        <c:ser>
          <c:idx val="0"/>
          <c:order val="0"/>
          <c:tx>
            <c:strRef>
              <c:f>Data!$Y$22</c:f>
              <c:strCache>
                <c:ptCount val="1"/>
                <c:pt idx="0">
                  <c:v>other effect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Data!$Y$23:$Y$40</c:f>
              <c:numCache>
                <c:ptCount val="18"/>
              </c:numCache>
            </c:numRef>
          </c:yVal>
          <c:smooth val="0"/>
        </c:ser>
        <c:axId val="17616736"/>
        <c:axId val="24332897"/>
      </c:scatterChart>
      <c:valAx>
        <c:axId val="17616736"/>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4332897"/>
        <c:crosses val="autoZero"/>
        <c:crossBetween val="midCat"/>
        <c:dispUnits/>
      </c:valAx>
      <c:valAx>
        <c:axId val="24332897"/>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7616736"/>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425"/>
          <c:y val="0.14075"/>
          <c:w val="0.864"/>
          <c:h val="0.7325"/>
        </c:manualLayout>
      </c:layout>
      <c:scatterChart>
        <c:scatterStyle val="lineMarker"/>
        <c:varyColors val="0"/>
        <c:ser>
          <c:idx val="0"/>
          <c:order val="0"/>
          <c:tx>
            <c:strRef>
              <c:f>Data!$I$22</c:f>
              <c:strCache>
                <c:ptCount val="1"/>
                <c:pt idx="0">
                  <c:v>TrtA-Cntrl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Data!$AI$23:$AI$40</c:f>
              <c:numCache>
                <c:ptCount val="18"/>
                <c:pt idx="0">
                  <c:v>-25.925925925925938</c:v>
                </c:pt>
                <c:pt idx="1">
                  <c:v>-12.962962962962962</c:v>
                </c:pt>
                <c:pt idx="2">
                  <c:v>-3.7037037037037095</c:v>
                </c:pt>
                <c:pt idx="3">
                  <c:v>-3.7037037037037037</c:v>
                </c:pt>
                <c:pt idx="4">
                  <c:v>-5.555555555555543</c:v>
                </c:pt>
                <c:pt idx="5">
                  <c:v>-27.777777777777786</c:v>
                </c:pt>
                <c:pt idx="6">
                  <c:v>-11.111111111111112</c:v>
                </c:pt>
                <c:pt idx="7">
                  <c:v>-27.777777777777786</c:v>
                </c:pt>
                <c:pt idx="8">
                  <c:v>-9.259259259259252</c:v>
                </c:pt>
                <c:pt idx="9">
                  <c:v>12.962962962962962</c:v>
                </c:pt>
                <c:pt idx="10">
                  <c:v>-7.407407407407405</c:v>
                </c:pt>
                <c:pt idx="11">
                  <c:v>-5.555555555555557</c:v>
                </c:pt>
                <c:pt idx="12">
                  <c:v>3.7037037037037024</c:v>
                </c:pt>
                <c:pt idx="13">
                  <c:v>-16.666666666666664</c:v>
                </c:pt>
                <c:pt idx="14">
                  <c:v>-12.962962962962962</c:v>
                </c:pt>
                <c:pt idx="15">
                  <c:v>-20.370370370370367</c:v>
                </c:pt>
                <c:pt idx="16">
                  <c:v>-55.55555555555556</c:v>
                </c:pt>
                <c:pt idx="17">
                  <c:v>-29.62962962962963</c:v>
                </c:pt>
              </c:numCache>
            </c:numRef>
          </c:yVal>
          <c:smooth val="0"/>
        </c:ser>
        <c:axId val="17669482"/>
        <c:axId val="24807611"/>
      </c:scatterChart>
      <c:valAx>
        <c:axId val="17669482"/>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4807611"/>
        <c:crosses val="autoZero"/>
        <c:crossBetween val="midCat"/>
        <c:dispUnits/>
      </c:valAx>
      <c:valAx>
        <c:axId val="24807611"/>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766948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561975</xdr:colOff>
      <xdr:row>54</xdr:row>
      <xdr:rowOff>142875</xdr:rowOff>
    </xdr:from>
    <xdr:to>
      <xdr:col>32</xdr:col>
      <xdr:colOff>561975</xdr:colOff>
      <xdr:row>64</xdr:row>
      <xdr:rowOff>209550</xdr:rowOff>
    </xdr:to>
    <xdr:sp>
      <xdr:nvSpPr>
        <xdr:cNvPr id="1" name="Line 241"/>
        <xdr:cNvSpPr>
          <a:spLocks/>
        </xdr:cNvSpPr>
      </xdr:nvSpPr>
      <xdr:spPr>
        <a:xfrm>
          <a:off x="18688050" y="9601200"/>
          <a:ext cx="0" cy="168592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561975</xdr:colOff>
      <xdr:row>54</xdr:row>
      <xdr:rowOff>114300</xdr:rowOff>
    </xdr:from>
    <xdr:to>
      <xdr:col>45</xdr:col>
      <xdr:colOff>561975</xdr:colOff>
      <xdr:row>64</xdr:row>
      <xdr:rowOff>180975</xdr:rowOff>
    </xdr:to>
    <xdr:sp>
      <xdr:nvSpPr>
        <xdr:cNvPr id="2" name="Line 243"/>
        <xdr:cNvSpPr>
          <a:spLocks/>
        </xdr:cNvSpPr>
      </xdr:nvSpPr>
      <xdr:spPr>
        <a:xfrm>
          <a:off x="26108025" y="9572625"/>
          <a:ext cx="0" cy="168592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504825</xdr:colOff>
      <xdr:row>54</xdr:row>
      <xdr:rowOff>114300</xdr:rowOff>
    </xdr:from>
    <xdr:to>
      <xdr:col>58</xdr:col>
      <xdr:colOff>504825</xdr:colOff>
      <xdr:row>64</xdr:row>
      <xdr:rowOff>180975</xdr:rowOff>
    </xdr:to>
    <xdr:sp>
      <xdr:nvSpPr>
        <xdr:cNvPr id="3" name="Line 245"/>
        <xdr:cNvSpPr>
          <a:spLocks/>
        </xdr:cNvSpPr>
      </xdr:nvSpPr>
      <xdr:spPr>
        <a:xfrm>
          <a:off x="33442275" y="9572625"/>
          <a:ext cx="0" cy="168592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1</xdr:row>
      <xdr:rowOff>142875</xdr:rowOff>
    </xdr:from>
    <xdr:to>
      <xdr:col>6</xdr:col>
      <xdr:colOff>438150</xdr:colOff>
      <xdr:row>17</xdr:row>
      <xdr:rowOff>95250</xdr:rowOff>
    </xdr:to>
    <xdr:graphicFrame>
      <xdr:nvGraphicFramePr>
        <xdr:cNvPr id="1" name="Chart 25"/>
        <xdr:cNvGraphicFramePr/>
      </xdr:nvGraphicFramePr>
      <xdr:xfrm>
        <a:off x="857250" y="342900"/>
        <a:ext cx="3238500" cy="2543175"/>
      </xdr:xfrm>
      <a:graphic>
        <a:graphicData uri="http://schemas.openxmlformats.org/drawingml/2006/chart">
          <c:chart xmlns:c="http://schemas.openxmlformats.org/drawingml/2006/chart" r:id="rId1"/>
        </a:graphicData>
      </a:graphic>
    </xdr:graphicFrame>
    <xdr:clientData/>
  </xdr:twoCellAnchor>
  <xdr:twoCellAnchor>
    <xdr:from>
      <xdr:col>1</xdr:col>
      <xdr:colOff>247650</xdr:colOff>
      <xdr:row>18</xdr:row>
      <xdr:rowOff>47625</xdr:rowOff>
    </xdr:from>
    <xdr:to>
      <xdr:col>6</xdr:col>
      <xdr:colOff>438150</xdr:colOff>
      <xdr:row>34</xdr:row>
      <xdr:rowOff>0</xdr:rowOff>
    </xdr:to>
    <xdr:graphicFrame>
      <xdr:nvGraphicFramePr>
        <xdr:cNvPr id="2" name="Chart 26"/>
        <xdr:cNvGraphicFramePr/>
      </xdr:nvGraphicFramePr>
      <xdr:xfrm>
        <a:off x="857250" y="3000375"/>
        <a:ext cx="3238500" cy="2543175"/>
      </xdr:xfrm>
      <a:graphic>
        <a:graphicData uri="http://schemas.openxmlformats.org/drawingml/2006/chart">
          <c:chart xmlns:c="http://schemas.openxmlformats.org/drawingml/2006/chart" r:id="rId2"/>
        </a:graphicData>
      </a:graphic>
    </xdr:graphicFrame>
    <xdr:clientData/>
  </xdr:twoCellAnchor>
  <xdr:twoCellAnchor>
    <xdr:from>
      <xdr:col>1</xdr:col>
      <xdr:colOff>247650</xdr:colOff>
      <xdr:row>35</xdr:row>
      <xdr:rowOff>28575</xdr:rowOff>
    </xdr:from>
    <xdr:to>
      <xdr:col>6</xdr:col>
      <xdr:colOff>438150</xdr:colOff>
      <xdr:row>50</xdr:row>
      <xdr:rowOff>142875</xdr:rowOff>
    </xdr:to>
    <xdr:graphicFrame>
      <xdr:nvGraphicFramePr>
        <xdr:cNvPr id="3" name="Chart 27"/>
        <xdr:cNvGraphicFramePr/>
      </xdr:nvGraphicFramePr>
      <xdr:xfrm>
        <a:off x="857250" y="5734050"/>
        <a:ext cx="3238500" cy="2543175"/>
      </xdr:xfrm>
      <a:graphic>
        <a:graphicData uri="http://schemas.openxmlformats.org/drawingml/2006/chart">
          <c:chart xmlns:c="http://schemas.openxmlformats.org/drawingml/2006/chart" r:id="rId3"/>
        </a:graphicData>
      </a:graphic>
    </xdr:graphicFrame>
    <xdr:clientData/>
  </xdr:twoCellAnchor>
  <xdr:twoCellAnchor>
    <xdr:from>
      <xdr:col>1</xdr:col>
      <xdr:colOff>247650</xdr:colOff>
      <xdr:row>51</xdr:row>
      <xdr:rowOff>123825</xdr:rowOff>
    </xdr:from>
    <xdr:to>
      <xdr:col>6</xdr:col>
      <xdr:colOff>438150</xdr:colOff>
      <xdr:row>67</xdr:row>
      <xdr:rowOff>76200</xdr:rowOff>
    </xdr:to>
    <xdr:graphicFrame>
      <xdr:nvGraphicFramePr>
        <xdr:cNvPr id="4" name="Chart 28"/>
        <xdr:cNvGraphicFramePr/>
      </xdr:nvGraphicFramePr>
      <xdr:xfrm>
        <a:off x="857250" y="8420100"/>
        <a:ext cx="3238500" cy="2543175"/>
      </xdr:xfrm>
      <a:graphic>
        <a:graphicData uri="http://schemas.openxmlformats.org/drawingml/2006/chart">
          <c:chart xmlns:c="http://schemas.openxmlformats.org/drawingml/2006/chart" r:id="rId4"/>
        </a:graphicData>
      </a:graphic>
    </xdr:graphicFrame>
    <xdr:clientData/>
  </xdr:twoCellAnchor>
  <xdr:twoCellAnchor>
    <xdr:from>
      <xdr:col>7</xdr:col>
      <xdr:colOff>38100</xdr:colOff>
      <xdr:row>1</xdr:row>
      <xdr:rowOff>142875</xdr:rowOff>
    </xdr:from>
    <xdr:to>
      <xdr:col>12</xdr:col>
      <xdr:colOff>228600</xdr:colOff>
      <xdr:row>17</xdr:row>
      <xdr:rowOff>95250</xdr:rowOff>
    </xdr:to>
    <xdr:graphicFrame>
      <xdr:nvGraphicFramePr>
        <xdr:cNvPr id="5" name="Chart 29"/>
        <xdr:cNvGraphicFramePr/>
      </xdr:nvGraphicFramePr>
      <xdr:xfrm>
        <a:off x="4305300" y="342900"/>
        <a:ext cx="3238500" cy="2543175"/>
      </xdr:xfrm>
      <a:graphic>
        <a:graphicData uri="http://schemas.openxmlformats.org/drawingml/2006/chart">
          <c:chart xmlns:c="http://schemas.openxmlformats.org/drawingml/2006/chart" r:id="rId5"/>
        </a:graphicData>
      </a:graphic>
    </xdr:graphicFrame>
    <xdr:clientData/>
  </xdr:twoCellAnchor>
  <xdr:twoCellAnchor>
    <xdr:from>
      <xdr:col>7</xdr:col>
      <xdr:colOff>38100</xdr:colOff>
      <xdr:row>18</xdr:row>
      <xdr:rowOff>47625</xdr:rowOff>
    </xdr:from>
    <xdr:to>
      <xdr:col>12</xdr:col>
      <xdr:colOff>228600</xdr:colOff>
      <xdr:row>34</xdr:row>
      <xdr:rowOff>0</xdr:rowOff>
    </xdr:to>
    <xdr:graphicFrame>
      <xdr:nvGraphicFramePr>
        <xdr:cNvPr id="6" name="Chart 30"/>
        <xdr:cNvGraphicFramePr/>
      </xdr:nvGraphicFramePr>
      <xdr:xfrm>
        <a:off x="4305300" y="3000375"/>
        <a:ext cx="3238500" cy="2543175"/>
      </xdr:xfrm>
      <a:graphic>
        <a:graphicData uri="http://schemas.openxmlformats.org/drawingml/2006/chart">
          <c:chart xmlns:c="http://schemas.openxmlformats.org/drawingml/2006/chart" r:id="rId6"/>
        </a:graphicData>
      </a:graphic>
    </xdr:graphicFrame>
    <xdr:clientData/>
  </xdr:twoCellAnchor>
  <xdr:twoCellAnchor>
    <xdr:from>
      <xdr:col>7</xdr:col>
      <xdr:colOff>38100</xdr:colOff>
      <xdr:row>35</xdr:row>
      <xdr:rowOff>28575</xdr:rowOff>
    </xdr:from>
    <xdr:to>
      <xdr:col>12</xdr:col>
      <xdr:colOff>228600</xdr:colOff>
      <xdr:row>50</xdr:row>
      <xdr:rowOff>142875</xdr:rowOff>
    </xdr:to>
    <xdr:graphicFrame>
      <xdr:nvGraphicFramePr>
        <xdr:cNvPr id="7" name="Chart 31"/>
        <xdr:cNvGraphicFramePr/>
      </xdr:nvGraphicFramePr>
      <xdr:xfrm>
        <a:off x="4305300" y="5734050"/>
        <a:ext cx="3238500" cy="2543175"/>
      </xdr:xfrm>
      <a:graphic>
        <a:graphicData uri="http://schemas.openxmlformats.org/drawingml/2006/chart">
          <c:chart xmlns:c="http://schemas.openxmlformats.org/drawingml/2006/chart" r:id="rId7"/>
        </a:graphicData>
      </a:graphic>
    </xdr:graphicFrame>
    <xdr:clientData/>
  </xdr:twoCellAnchor>
  <xdr:twoCellAnchor>
    <xdr:from>
      <xdr:col>7</xdr:col>
      <xdr:colOff>38100</xdr:colOff>
      <xdr:row>51</xdr:row>
      <xdr:rowOff>123825</xdr:rowOff>
    </xdr:from>
    <xdr:to>
      <xdr:col>12</xdr:col>
      <xdr:colOff>228600</xdr:colOff>
      <xdr:row>67</xdr:row>
      <xdr:rowOff>76200</xdr:rowOff>
    </xdr:to>
    <xdr:graphicFrame>
      <xdr:nvGraphicFramePr>
        <xdr:cNvPr id="8" name="Chart 32"/>
        <xdr:cNvGraphicFramePr/>
      </xdr:nvGraphicFramePr>
      <xdr:xfrm>
        <a:off x="4305300" y="8420100"/>
        <a:ext cx="3238500" cy="2543175"/>
      </xdr:xfrm>
      <a:graphic>
        <a:graphicData uri="http://schemas.openxmlformats.org/drawingml/2006/chart">
          <c:chart xmlns:c="http://schemas.openxmlformats.org/drawingml/2006/chart" r:id="rId8"/>
        </a:graphicData>
      </a:graphic>
    </xdr:graphicFrame>
    <xdr:clientData/>
  </xdr:twoCellAnchor>
  <xdr:twoCellAnchor>
    <xdr:from>
      <xdr:col>12</xdr:col>
      <xdr:colOff>381000</xdr:colOff>
      <xdr:row>2</xdr:row>
      <xdr:rowOff>0</xdr:rowOff>
    </xdr:from>
    <xdr:to>
      <xdr:col>17</xdr:col>
      <xdr:colOff>571500</xdr:colOff>
      <xdr:row>17</xdr:row>
      <xdr:rowOff>114300</xdr:rowOff>
    </xdr:to>
    <xdr:graphicFrame>
      <xdr:nvGraphicFramePr>
        <xdr:cNvPr id="9" name="Chart 33"/>
        <xdr:cNvGraphicFramePr/>
      </xdr:nvGraphicFramePr>
      <xdr:xfrm>
        <a:off x="7696200" y="361950"/>
        <a:ext cx="3238500" cy="2543175"/>
      </xdr:xfrm>
      <a:graphic>
        <a:graphicData uri="http://schemas.openxmlformats.org/drawingml/2006/chart">
          <c:chart xmlns:c="http://schemas.openxmlformats.org/drawingml/2006/chart" r:id="rId9"/>
        </a:graphicData>
      </a:graphic>
    </xdr:graphicFrame>
    <xdr:clientData/>
  </xdr:twoCellAnchor>
  <xdr:twoCellAnchor>
    <xdr:from>
      <xdr:col>12</xdr:col>
      <xdr:colOff>381000</xdr:colOff>
      <xdr:row>18</xdr:row>
      <xdr:rowOff>66675</xdr:rowOff>
    </xdr:from>
    <xdr:to>
      <xdr:col>17</xdr:col>
      <xdr:colOff>571500</xdr:colOff>
      <xdr:row>34</xdr:row>
      <xdr:rowOff>19050</xdr:rowOff>
    </xdr:to>
    <xdr:graphicFrame>
      <xdr:nvGraphicFramePr>
        <xdr:cNvPr id="10" name="Chart 34"/>
        <xdr:cNvGraphicFramePr/>
      </xdr:nvGraphicFramePr>
      <xdr:xfrm>
        <a:off x="7696200" y="3019425"/>
        <a:ext cx="3238500" cy="2543175"/>
      </xdr:xfrm>
      <a:graphic>
        <a:graphicData uri="http://schemas.openxmlformats.org/drawingml/2006/chart">
          <c:chart xmlns:c="http://schemas.openxmlformats.org/drawingml/2006/chart" r:id="rId10"/>
        </a:graphicData>
      </a:graphic>
    </xdr:graphicFrame>
    <xdr:clientData/>
  </xdr:twoCellAnchor>
  <xdr:twoCellAnchor>
    <xdr:from>
      <xdr:col>12</xdr:col>
      <xdr:colOff>381000</xdr:colOff>
      <xdr:row>35</xdr:row>
      <xdr:rowOff>47625</xdr:rowOff>
    </xdr:from>
    <xdr:to>
      <xdr:col>17</xdr:col>
      <xdr:colOff>571500</xdr:colOff>
      <xdr:row>51</xdr:row>
      <xdr:rowOff>0</xdr:rowOff>
    </xdr:to>
    <xdr:graphicFrame>
      <xdr:nvGraphicFramePr>
        <xdr:cNvPr id="11" name="Chart 35"/>
        <xdr:cNvGraphicFramePr/>
      </xdr:nvGraphicFramePr>
      <xdr:xfrm>
        <a:off x="7696200" y="5753100"/>
        <a:ext cx="3238500" cy="2543175"/>
      </xdr:xfrm>
      <a:graphic>
        <a:graphicData uri="http://schemas.openxmlformats.org/drawingml/2006/chart">
          <c:chart xmlns:c="http://schemas.openxmlformats.org/drawingml/2006/chart" r:id="rId11"/>
        </a:graphicData>
      </a:graphic>
    </xdr:graphicFrame>
    <xdr:clientData/>
  </xdr:twoCellAnchor>
  <xdr:twoCellAnchor>
    <xdr:from>
      <xdr:col>12</xdr:col>
      <xdr:colOff>381000</xdr:colOff>
      <xdr:row>51</xdr:row>
      <xdr:rowOff>142875</xdr:rowOff>
    </xdr:from>
    <xdr:to>
      <xdr:col>17</xdr:col>
      <xdr:colOff>571500</xdr:colOff>
      <xdr:row>67</xdr:row>
      <xdr:rowOff>95250</xdr:rowOff>
    </xdr:to>
    <xdr:graphicFrame>
      <xdr:nvGraphicFramePr>
        <xdr:cNvPr id="12" name="Chart 36"/>
        <xdr:cNvGraphicFramePr/>
      </xdr:nvGraphicFramePr>
      <xdr:xfrm>
        <a:off x="7696200" y="8439150"/>
        <a:ext cx="3238500" cy="2543175"/>
      </xdr:xfrm>
      <a:graphic>
        <a:graphicData uri="http://schemas.openxmlformats.org/drawingml/2006/chart">
          <c:chart xmlns:c="http://schemas.openxmlformats.org/drawingml/2006/chart" r:id="rId12"/>
        </a:graphicData>
      </a:graphic>
    </xdr:graphicFrame>
    <xdr:clientData/>
  </xdr:twoCellAnchor>
  <xdr:twoCellAnchor>
    <xdr:from>
      <xdr:col>18</xdr:col>
      <xdr:colOff>95250</xdr:colOff>
      <xdr:row>2</xdr:row>
      <xdr:rowOff>0</xdr:rowOff>
    </xdr:from>
    <xdr:to>
      <xdr:col>23</xdr:col>
      <xdr:colOff>285750</xdr:colOff>
      <xdr:row>17</xdr:row>
      <xdr:rowOff>114300</xdr:rowOff>
    </xdr:to>
    <xdr:graphicFrame>
      <xdr:nvGraphicFramePr>
        <xdr:cNvPr id="13" name="Chart 37"/>
        <xdr:cNvGraphicFramePr/>
      </xdr:nvGraphicFramePr>
      <xdr:xfrm>
        <a:off x="11068050" y="361950"/>
        <a:ext cx="3238500" cy="2543175"/>
      </xdr:xfrm>
      <a:graphic>
        <a:graphicData uri="http://schemas.openxmlformats.org/drawingml/2006/chart">
          <c:chart xmlns:c="http://schemas.openxmlformats.org/drawingml/2006/chart" r:id="rId13"/>
        </a:graphicData>
      </a:graphic>
    </xdr:graphicFrame>
    <xdr:clientData/>
  </xdr:twoCellAnchor>
  <xdr:twoCellAnchor>
    <xdr:from>
      <xdr:col>18</xdr:col>
      <xdr:colOff>95250</xdr:colOff>
      <xdr:row>18</xdr:row>
      <xdr:rowOff>66675</xdr:rowOff>
    </xdr:from>
    <xdr:to>
      <xdr:col>23</xdr:col>
      <xdr:colOff>285750</xdr:colOff>
      <xdr:row>34</xdr:row>
      <xdr:rowOff>19050</xdr:rowOff>
    </xdr:to>
    <xdr:graphicFrame>
      <xdr:nvGraphicFramePr>
        <xdr:cNvPr id="14" name="Chart 38"/>
        <xdr:cNvGraphicFramePr/>
      </xdr:nvGraphicFramePr>
      <xdr:xfrm>
        <a:off x="11068050" y="3019425"/>
        <a:ext cx="3238500" cy="2543175"/>
      </xdr:xfrm>
      <a:graphic>
        <a:graphicData uri="http://schemas.openxmlformats.org/drawingml/2006/chart">
          <c:chart xmlns:c="http://schemas.openxmlformats.org/drawingml/2006/chart" r:id="rId14"/>
        </a:graphicData>
      </a:graphic>
    </xdr:graphicFrame>
    <xdr:clientData/>
  </xdr:twoCellAnchor>
  <xdr:twoCellAnchor>
    <xdr:from>
      <xdr:col>18</xdr:col>
      <xdr:colOff>95250</xdr:colOff>
      <xdr:row>35</xdr:row>
      <xdr:rowOff>47625</xdr:rowOff>
    </xdr:from>
    <xdr:to>
      <xdr:col>23</xdr:col>
      <xdr:colOff>285750</xdr:colOff>
      <xdr:row>51</xdr:row>
      <xdr:rowOff>0</xdr:rowOff>
    </xdr:to>
    <xdr:graphicFrame>
      <xdr:nvGraphicFramePr>
        <xdr:cNvPr id="15" name="Chart 39"/>
        <xdr:cNvGraphicFramePr/>
      </xdr:nvGraphicFramePr>
      <xdr:xfrm>
        <a:off x="11068050" y="5753100"/>
        <a:ext cx="3238500" cy="2543175"/>
      </xdr:xfrm>
      <a:graphic>
        <a:graphicData uri="http://schemas.openxmlformats.org/drawingml/2006/chart">
          <c:chart xmlns:c="http://schemas.openxmlformats.org/drawingml/2006/chart" r:id="rId15"/>
        </a:graphicData>
      </a:graphic>
    </xdr:graphicFrame>
    <xdr:clientData/>
  </xdr:twoCellAnchor>
  <xdr:twoCellAnchor>
    <xdr:from>
      <xdr:col>18</xdr:col>
      <xdr:colOff>95250</xdr:colOff>
      <xdr:row>51</xdr:row>
      <xdr:rowOff>142875</xdr:rowOff>
    </xdr:from>
    <xdr:to>
      <xdr:col>23</xdr:col>
      <xdr:colOff>285750</xdr:colOff>
      <xdr:row>67</xdr:row>
      <xdr:rowOff>95250</xdr:rowOff>
    </xdr:to>
    <xdr:graphicFrame>
      <xdr:nvGraphicFramePr>
        <xdr:cNvPr id="16" name="Chart 40"/>
        <xdr:cNvGraphicFramePr/>
      </xdr:nvGraphicFramePr>
      <xdr:xfrm>
        <a:off x="11068050" y="8439150"/>
        <a:ext cx="3238500" cy="2543175"/>
      </xdr:xfrm>
      <a:graphic>
        <a:graphicData uri="http://schemas.openxmlformats.org/drawingml/2006/chart">
          <c:chart xmlns:c="http://schemas.openxmlformats.org/drawingml/2006/chart" r:id="rId16"/>
        </a:graphicData>
      </a:graphic>
    </xdr:graphicFrame>
    <xdr:clientData/>
  </xdr:twoCellAnchor>
  <xdr:twoCellAnchor>
    <xdr:from>
      <xdr:col>23</xdr:col>
      <xdr:colOff>514350</xdr:colOff>
      <xdr:row>2</xdr:row>
      <xdr:rowOff>19050</xdr:rowOff>
    </xdr:from>
    <xdr:to>
      <xdr:col>29</xdr:col>
      <xdr:colOff>95250</xdr:colOff>
      <xdr:row>17</xdr:row>
      <xdr:rowOff>133350</xdr:rowOff>
    </xdr:to>
    <xdr:graphicFrame>
      <xdr:nvGraphicFramePr>
        <xdr:cNvPr id="17" name="Chart 41"/>
        <xdr:cNvGraphicFramePr/>
      </xdr:nvGraphicFramePr>
      <xdr:xfrm>
        <a:off x="14535150" y="381000"/>
        <a:ext cx="3238500" cy="2543175"/>
      </xdr:xfrm>
      <a:graphic>
        <a:graphicData uri="http://schemas.openxmlformats.org/drawingml/2006/chart">
          <c:chart xmlns:c="http://schemas.openxmlformats.org/drawingml/2006/chart" r:id="rId17"/>
        </a:graphicData>
      </a:graphic>
    </xdr:graphicFrame>
    <xdr:clientData/>
  </xdr:twoCellAnchor>
  <xdr:twoCellAnchor>
    <xdr:from>
      <xdr:col>23</xdr:col>
      <xdr:colOff>514350</xdr:colOff>
      <xdr:row>18</xdr:row>
      <xdr:rowOff>85725</xdr:rowOff>
    </xdr:from>
    <xdr:to>
      <xdr:col>29</xdr:col>
      <xdr:colOff>95250</xdr:colOff>
      <xdr:row>34</xdr:row>
      <xdr:rowOff>38100</xdr:rowOff>
    </xdr:to>
    <xdr:graphicFrame>
      <xdr:nvGraphicFramePr>
        <xdr:cNvPr id="18" name="Chart 42"/>
        <xdr:cNvGraphicFramePr/>
      </xdr:nvGraphicFramePr>
      <xdr:xfrm>
        <a:off x="14535150" y="3038475"/>
        <a:ext cx="3238500" cy="2543175"/>
      </xdr:xfrm>
      <a:graphic>
        <a:graphicData uri="http://schemas.openxmlformats.org/drawingml/2006/chart">
          <c:chart xmlns:c="http://schemas.openxmlformats.org/drawingml/2006/chart" r:id="rId18"/>
        </a:graphicData>
      </a:graphic>
    </xdr:graphicFrame>
    <xdr:clientData/>
  </xdr:twoCellAnchor>
  <xdr:twoCellAnchor>
    <xdr:from>
      <xdr:col>23</xdr:col>
      <xdr:colOff>514350</xdr:colOff>
      <xdr:row>35</xdr:row>
      <xdr:rowOff>66675</xdr:rowOff>
    </xdr:from>
    <xdr:to>
      <xdr:col>29</xdr:col>
      <xdr:colOff>95250</xdr:colOff>
      <xdr:row>51</xdr:row>
      <xdr:rowOff>19050</xdr:rowOff>
    </xdr:to>
    <xdr:graphicFrame>
      <xdr:nvGraphicFramePr>
        <xdr:cNvPr id="19" name="Chart 43"/>
        <xdr:cNvGraphicFramePr/>
      </xdr:nvGraphicFramePr>
      <xdr:xfrm>
        <a:off x="14535150" y="5772150"/>
        <a:ext cx="3238500" cy="2543175"/>
      </xdr:xfrm>
      <a:graphic>
        <a:graphicData uri="http://schemas.openxmlformats.org/drawingml/2006/chart">
          <c:chart xmlns:c="http://schemas.openxmlformats.org/drawingml/2006/chart" r:id="rId19"/>
        </a:graphicData>
      </a:graphic>
    </xdr:graphicFrame>
    <xdr:clientData/>
  </xdr:twoCellAnchor>
  <xdr:twoCellAnchor>
    <xdr:from>
      <xdr:col>23</xdr:col>
      <xdr:colOff>514350</xdr:colOff>
      <xdr:row>52</xdr:row>
      <xdr:rowOff>0</xdr:rowOff>
    </xdr:from>
    <xdr:to>
      <xdr:col>29</xdr:col>
      <xdr:colOff>95250</xdr:colOff>
      <xdr:row>67</xdr:row>
      <xdr:rowOff>114300</xdr:rowOff>
    </xdr:to>
    <xdr:graphicFrame>
      <xdr:nvGraphicFramePr>
        <xdr:cNvPr id="20" name="Chart 44"/>
        <xdr:cNvGraphicFramePr/>
      </xdr:nvGraphicFramePr>
      <xdr:xfrm>
        <a:off x="14535150" y="8458200"/>
        <a:ext cx="3238500" cy="2543175"/>
      </xdr:xfrm>
      <a:graphic>
        <a:graphicData uri="http://schemas.openxmlformats.org/drawingml/2006/chart">
          <c:chart xmlns:c="http://schemas.openxmlformats.org/drawingml/2006/chart" r:id="rId2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BL156"/>
  <sheetViews>
    <sheetView tabSelected="1" zoomScale="75" zoomScaleNormal="75" workbookViewId="0" topLeftCell="A1">
      <selection activeCell="A1" sqref="A1"/>
    </sheetView>
  </sheetViews>
  <sheetFormatPr defaultColWidth="9.140625" defaultRowHeight="12.75"/>
  <cols>
    <col min="1" max="1" width="4.00390625" style="0" customWidth="1"/>
    <col min="2" max="2" width="13.00390625" style="0" customWidth="1"/>
    <col min="4" max="4" width="7.140625" style="0" customWidth="1"/>
    <col min="5" max="5" width="6.8515625" style="0" customWidth="1"/>
    <col min="6" max="6" width="7.00390625" style="0" customWidth="1"/>
    <col min="7" max="7" width="14.421875" style="0" customWidth="1"/>
    <col min="8" max="8" width="6.57421875" style="0" customWidth="1"/>
    <col min="9" max="9" width="7.140625" style="0" customWidth="1"/>
    <col min="10" max="10" width="6.8515625" style="0" customWidth="1"/>
    <col min="11" max="12" width="7.00390625" style="0" customWidth="1"/>
    <col min="15" max="15" width="12.7109375" style="0" customWidth="1"/>
    <col min="16" max="16" width="9.8515625" style="0" customWidth="1"/>
    <col min="17" max="17" width="7.57421875" style="0" customWidth="1"/>
    <col min="18" max="18" width="8.00390625" style="0" customWidth="1"/>
    <col min="19" max="19" width="7.7109375" style="0" customWidth="1"/>
    <col min="20" max="20" width="14.7109375" style="0" customWidth="1"/>
    <col min="21" max="21" width="6.8515625" style="0" customWidth="1"/>
    <col min="22" max="22" width="7.28125" style="0" customWidth="1"/>
    <col min="23" max="23" width="8.00390625" style="0" customWidth="1"/>
    <col min="24" max="25" width="7.28125" style="0" customWidth="1"/>
    <col min="28" max="28" width="12.57421875" style="0" customWidth="1"/>
    <col min="30" max="31" width="7.00390625" style="0" customWidth="1"/>
    <col min="32" max="32" width="6.140625" style="0" customWidth="1"/>
    <col min="33" max="33" width="15.7109375" style="0" customWidth="1"/>
    <col min="34" max="34" width="6.421875" style="0" customWidth="1"/>
    <col min="35" max="36" width="6.8515625" style="0" customWidth="1"/>
    <col min="37" max="37" width="7.00390625" style="0" customWidth="1"/>
    <col min="38" max="38" width="7.421875" style="0" customWidth="1"/>
    <col min="41" max="41" width="13.00390625" style="0" customWidth="1"/>
    <col min="43" max="43" width="7.140625" style="0" customWidth="1"/>
    <col min="44" max="44" width="7.00390625" style="0" customWidth="1"/>
    <col min="45" max="45" width="6.421875" style="0" customWidth="1"/>
    <col min="46" max="46" width="15.28125" style="0" customWidth="1"/>
    <col min="47" max="47" width="6.421875" style="0" customWidth="1"/>
    <col min="48" max="49" width="6.8515625" style="0" customWidth="1"/>
    <col min="50" max="50" width="7.00390625" style="0" customWidth="1"/>
    <col min="51" max="51" width="7.421875" style="0" customWidth="1"/>
    <col min="54" max="54" width="13.00390625" style="0" customWidth="1"/>
    <col min="56" max="56" width="7.140625" style="0" customWidth="1"/>
    <col min="57" max="57" width="7.00390625" style="0" customWidth="1"/>
    <col min="58" max="58" width="6.421875" style="0" customWidth="1"/>
    <col min="59" max="59" width="14.57421875" style="0" customWidth="1"/>
    <col min="60" max="60" width="6.421875" style="0" customWidth="1"/>
    <col min="61" max="62" width="6.8515625" style="0" customWidth="1"/>
    <col min="63" max="63" width="7.00390625" style="0" customWidth="1"/>
    <col min="64" max="64" width="7.421875" style="0" customWidth="1"/>
  </cols>
  <sheetData>
    <row r="1" s="54" customFormat="1" ht="15">
      <c r="B1" s="55" t="s">
        <v>122</v>
      </c>
    </row>
    <row r="2" spans="2:18" s="56" customFormat="1" ht="12.75">
      <c r="B2" s="56" t="s">
        <v>94</v>
      </c>
      <c r="Q2" s="57"/>
      <c r="R2" s="57"/>
    </row>
    <row r="3" spans="2:18" s="56" customFormat="1" ht="12.75">
      <c r="B3" s="56" t="s">
        <v>118</v>
      </c>
      <c r="Q3" s="57"/>
      <c r="R3" s="57"/>
    </row>
    <row r="4" spans="2:18" s="56" customFormat="1" ht="12.75">
      <c r="B4" s="58" t="s">
        <v>66</v>
      </c>
      <c r="C4"/>
      <c r="Q4" s="57"/>
      <c r="R4" s="57"/>
    </row>
    <row r="5" spans="2:18" s="56" customFormat="1" ht="12.75">
      <c r="B5" s="58" t="s">
        <v>119</v>
      </c>
      <c r="C5"/>
      <c r="Q5" s="57"/>
      <c r="R5" s="57"/>
    </row>
    <row r="6" spans="2:18" s="56" customFormat="1" ht="12.75">
      <c r="B6" s="56" t="s">
        <v>120</v>
      </c>
      <c r="C6"/>
      <c r="Q6" s="57"/>
      <c r="R6" s="57"/>
    </row>
    <row r="7" spans="2:18" s="56" customFormat="1" ht="12.75">
      <c r="B7" s="56" t="s">
        <v>67</v>
      </c>
      <c r="C7"/>
      <c r="Q7" s="57"/>
      <c r="R7" s="57"/>
    </row>
    <row r="8" spans="2:18" s="56" customFormat="1" ht="12.75">
      <c r="B8" t="s">
        <v>31</v>
      </c>
      <c r="C8"/>
      <c r="Q8" s="57"/>
      <c r="R8" s="57"/>
    </row>
    <row r="9" spans="2:18" s="56" customFormat="1" ht="12.75">
      <c r="B9" t="s">
        <v>82</v>
      </c>
      <c r="C9"/>
      <c r="Q9" s="57"/>
      <c r="R9" s="57"/>
    </row>
    <row r="10" spans="2:18" s="56" customFormat="1" ht="12.75">
      <c r="B10" s="84" t="s">
        <v>51</v>
      </c>
      <c r="C10"/>
      <c r="Q10" s="57"/>
      <c r="R10" s="57"/>
    </row>
    <row r="11" spans="2:18" s="56" customFormat="1" ht="12.75">
      <c r="B11" s="58" t="s">
        <v>121</v>
      </c>
      <c r="C11"/>
      <c r="Q11" s="57"/>
      <c r="R11" s="57"/>
    </row>
    <row r="12" spans="2:18" s="56" customFormat="1" ht="12.75">
      <c r="B12" s="58" t="s">
        <v>48</v>
      </c>
      <c r="C12"/>
      <c r="Q12" s="57"/>
      <c r="R12" s="57"/>
    </row>
    <row r="13" spans="2:18" s="56" customFormat="1" ht="12.75" customHeight="1">
      <c r="B13" s="58" t="s">
        <v>50</v>
      </c>
      <c r="C13"/>
      <c r="Q13" s="57"/>
      <c r="R13" s="57"/>
    </row>
    <row r="14" ht="12" customHeight="1">
      <c r="B14" s="58" t="s">
        <v>49</v>
      </c>
    </row>
    <row r="15" spans="2:18" s="56" customFormat="1" ht="12.75">
      <c r="B15" s="58" t="s">
        <v>69</v>
      </c>
      <c r="C15"/>
      <c r="Q15" s="57"/>
      <c r="R15" s="57"/>
    </row>
    <row r="16" spans="2:18" s="56" customFormat="1" ht="12.75">
      <c r="B16" s="58" t="s">
        <v>68</v>
      </c>
      <c r="C16"/>
      <c r="Q16" s="57"/>
      <c r="R16" s="57"/>
    </row>
    <row r="17" spans="2:18" s="56" customFormat="1" ht="12.75">
      <c r="B17" s="58" t="s">
        <v>95</v>
      </c>
      <c r="C17"/>
      <c r="Q17" s="57"/>
      <c r="R17" s="57"/>
    </row>
    <row r="18" spans="2:31" ht="15" customHeight="1">
      <c r="B18" s="58"/>
      <c r="AE18" s="1"/>
    </row>
    <row r="19" spans="2:6" ht="17.25" customHeight="1">
      <c r="B19" s="49"/>
      <c r="C19" s="49"/>
      <c r="D19" s="50" t="s">
        <v>53</v>
      </c>
      <c r="E19" s="89">
        <v>90</v>
      </c>
      <c r="F19" s="49" t="s">
        <v>7</v>
      </c>
    </row>
    <row r="20" spans="2:6" ht="12" customHeight="1">
      <c r="B20" s="9"/>
      <c r="C20" s="9"/>
      <c r="D20" s="99"/>
      <c r="E20" s="100"/>
      <c r="F20" s="9"/>
    </row>
    <row r="21" spans="2:64" ht="32.25" customHeight="1">
      <c r="B21" s="209" t="s">
        <v>4</v>
      </c>
      <c r="C21" s="210"/>
      <c r="D21" s="176" t="s">
        <v>80</v>
      </c>
      <c r="E21" s="176"/>
      <c r="F21" s="176"/>
      <c r="G21" s="125"/>
      <c r="H21" s="125"/>
      <c r="I21" s="176" t="s">
        <v>81</v>
      </c>
      <c r="J21" s="176"/>
      <c r="K21" s="176"/>
      <c r="L21" s="176"/>
      <c r="O21" s="209" t="s">
        <v>5</v>
      </c>
      <c r="P21" s="210"/>
      <c r="Q21" s="176" t="s">
        <v>80</v>
      </c>
      <c r="R21" s="176"/>
      <c r="S21" s="176"/>
      <c r="T21" s="125"/>
      <c r="U21" s="125"/>
      <c r="V21" s="176" t="s">
        <v>81</v>
      </c>
      <c r="W21" s="176"/>
      <c r="X21" s="176"/>
      <c r="Y21" s="176"/>
      <c r="AB21" s="209" t="s">
        <v>64</v>
      </c>
      <c r="AC21" s="210"/>
      <c r="AD21" s="176" t="s">
        <v>80</v>
      </c>
      <c r="AE21" s="176"/>
      <c r="AF21" s="176"/>
      <c r="AG21" s="125"/>
      <c r="AH21" s="125"/>
      <c r="AI21" s="176" t="s">
        <v>81</v>
      </c>
      <c r="AJ21" s="176"/>
      <c r="AK21" s="176"/>
      <c r="AL21" s="176"/>
      <c r="AO21" s="209" t="s">
        <v>55</v>
      </c>
      <c r="AP21" s="210"/>
      <c r="AQ21" s="176" t="s">
        <v>80</v>
      </c>
      <c r="AR21" s="176"/>
      <c r="AS21" s="176"/>
      <c r="AT21" s="125"/>
      <c r="AU21" s="125"/>
      <c r="AV21" s="176" t="s">
        <v>81</v>
      </c>
      <c r="AW21" s="176"/>
      <c r="AX21" s="176"/>
      <c r="AY21" s="176"/>
      <c r="BB21" s="209" t="s">
        <v>65</v>
      </c>
      <c r="BC21" s="210"/>
      <c r="BD21" s="176" t="s">
        <v>80</v>
      </c>
      <c r="BE21" s="176"/>
      <c r="BF21" s="176"/>
      <c r="BG21" s="125"/>
      <c r="BH21" s="125"/>
      <c r="BI21" s="176" t="s">
        <v>81</v>
      </c>
      <c r="BJ21" s="176"/>
      <c r="BK21" s="176"/>
      <c r="BL21" s="176"/>
    </row>
    <row r="22" spans="2:64" ht="25.5">
      <c r="B22" s="45" t="s">
        <v>25</v>
      </c>
      <c r="C22" s="45" t="s">
        <v>83</v>
      </c>
      <c r="D22" s="4" t="s">
        <v>70</v>
      </c>
      <c r="E22" s="4" t="s">
        <v>92</v>
      </c>
      <c r="F22" s="4" t="s">
        <v>93</v>
      </c>
      <c r="G22" s="101" t="s">
        <v>54</v>
      </c>
      <c r="H22" s="101" t="s">
        <v>54</v>
      </c>
      <c r="I22" s="4" t="s">
        <v>71</v>
      </c>
      <c r="J22" s="4" t="s">
        <v>72</v>
      </c>
      <c r="K22" s="4" t="s">
        <v>73</v>
      </c>
      <c r="L22" s="4" t="s">
        <v>26</v>
      </c>
      <c r="O22" s="45" t="str">
        <f aca="true" t="shared" si="0" ref="O22:Y22">B22</f>
        <v>Group</v>
      </c>
      <c r="P22" s="45" t="str">
        <f t="shared" si="0"/>
        <v>Subject</v>
      </c>
      <c r="Q22" s="4" t="str">
        <f t="shared" si="0"/>
        <v>Cntrl</v>
      </c>
      <c r="R22" s="4" t="str">
        <f t="shared" si="0"/>
        <v>TreatA</v>
      </c>
      <c r="S22" s="4" t="str">
        <f t="shared" si="0"/>
        <v>TreatB</v>
      </c>
      <c r="T22" s="101" t="str">
        <f t="shared" si="0"/>
        <v>read
me</v>
      </c>
      <c r="U22" s="101" t="str">
        <f t="shared" si="0"/>
        <v>read
me</v>
      </c>
      <c r="V22" s="4" t="str">
        <f t="shared" si="0"/>
        <v>TrtA-Cntrl</v>
      </c>
      <c r="W22" s="4" t="str">
        <f t="shared" si="0"/>
        <v>TrtB-Cntrl</v>
      </c>
      <c r="X22" s="4" t="str">
        <f t="shared" si="0"/>
        <v>TrtB-TrtA</v>
      </c>
      <c r="Y22" s="4" t="str">
        <f t="shared" si="0"/>
        <v>other effect</v>
      </c>
      <c r="AB22" s="45" t="str">
        <f aca="true" t="shared" si="1" ref="AB22:AL22">O22</f>
        <v>Group</v>
      </c>
      <c r="AC22" s="45" t="str">
        <f t="shared" si="1"/>
        <v>Subject</v>
      </c>
      <c r="AD22" s="4" t="str">
        <f t="shared" si="1"/>
        <v>Cntrl</v>
      </c>
      <c r="AE22" s="4" t="str">
        <f t="shared" si="1"/>
        <v>TreatA</v>
      </c>
      <c r="AF22" s="4" t="str">
        <f t="shared" si="1"/>
        <v>TreatB</v>
      </c>
      <c r="AG22" s="101" t="str">
        <f t="shared" si="1"/>
        <v>read
me</v>
      </c>
      <c r="AH22" s="101" t="str">
        <f t="shared" si="1"/>
        <v>read
me</v>
      </c>
      <c r="AI22" s="4" t="str">
        <f t="shared" si="1"/>
        <v>TrtA-Cntrl</v>
      </c>
      <c r="AJ22" s="4" t="str">
        <f t="shared" si="1"/>
        <v>TrtB-Cntrl</v>
      </c>
      <c r="AK22" s="4" t="str">
        <f t="shared" si="1"/>
        <v>TrtB-TrtA</v>
      </c>
      <c r="AL22" s="4" t="str">
        <f t="shared" si="1"/>
        <v>other effect</v>
      </c>
      <c r="AO22" s="45" t="str">
        <f aca="true" t="shared" si="2" ref="AO22:AY22">AB22</f>
        <v>Group</v>
      </c>
      <c r="AP22" s="45" t="str">
        <f t="shared" si="2"/>
        <v>Subject</v>
      </c>
      <c r="AQ22" s="4" t="str">
        <f t="shared" si="2"/>
        <v>Cntrl</v>
      </c>
      <c r="AR22" s="4" t="str">
        <f t="shared" si="2"/>
        <v>TreatA</v>
      </c>
      <c r="AS22" s="4" t="str">
        <f t="shared" si="2"/>
        <v>TreatB</v>
      </c>
      <c r="AT22" s="101" t="str">
        <f t="shared" si="2"/>
        <v>read
me</v>
      </c>
      <c r="AU22" s="101" t="str">
        <f t="shared" si="2"/>
        <v>read
me</v>
      </c>
      <c r="AV22" s="4" t="str">
        <f t="shared" si="2"/>
        <v>TrtA-Cntrl</v>
      </c>
      <c r="AW22" s="4" t="str">
        <f t="shared" si="2"/>
        <v>TrtB-Cntrl</v>
      </c>
      <c r="AX22" s="4" t="str">
        <f t="shared" si="2"/>
        <v>TrtB-TrtA</v>
      </c>
      <c r="AY22" s="4" t="str">
        <f t="shared" si="2"/>
        <v>other effect</v>
      </c>
      <c r="BB22" s="45" t="str">
        <f aca="true" t="shared" si="3" ref="BB22:BL22">AO22</f>
        <v>Group</v>
      </c>
      <c r="BC22" s="45" t="str">
        <f t="shared" si="3"/>
        <v>Subject</v>
      </c>
      <c r="BD22" s="4" t="str">
        <f t="shared" si="3"/>
        <v>Cntrl</v>
      </c>
      <c r="BE22" s="4" t="str">
        <f t="shared" si="3"/>
        <v>TreatA</v>
      </c>
      <c r="BF22" s="4" t="str">
        <f t="shared" si="3"/>
        <v>TreatB</v>
      </c>
      <c r="BG22" s="101" t="str">
        <f t="shared" si="3"/>
        <v>read
me</v>
      </c>
      <c r="BH22" s="101" t="str">
        <f t="shared" si="3"/>
        <v>read
me</v>
      </c>
      <c r="BI22" s="4" t="str">
        <f t="shared" si="3"/>
        <v>TrtA-Cntrl</v>
      </c>
      <c r="BJ22" s="4" t="str">
        <f t="shared" si="3"/>
        <v>TrtB-Cntrl</v>
      </c>
      <c r="BK22" s="4" t="str">
        <f t="shared" si="3"/>
        <v>TrtB-TrtA</v>
      </c>
      <c r="BL22" s="4" t="str">
        <f t="shared" si="3"/>
        <v>other effect</v>
      </c>
    </row>
    <row r="23" spans="2:64" ht="12.75">
      <c r="B23" s="47" t="s">
        <v>74</v>
      </c>
      <c r="C23" s="83" t="s">
        <v>32</v>
      </c>
      <c r="D23" s="16">
        <v>13.6</v>
      </c>
      <c r="E23" s="16">
        <v>12.4</v>
      </c>
      <c r="F23" s="16">
        <v>12.1</v>
      </c>
      <c r="H23" s="122">
        <v>0</v>
      </c>
      <c r="I23" s="5">
        <f aca="true" t="shared" si="4" ref="I23:I40">IF(AND(ISNUMBER(E23),ISNUMBER(D23)),E23-D23,"miss")</f>
        <v>-1.1999999999999993</v>
      </c>
      <c r="J23" s="5">
        <f aca="true" t="shared" si="5" ref="J23:J40">IF(AND(ISNUMBER(F23),ISNUMBER(D23)),F23-D23,"miss")</f>
        <v>-1.5</v>
      </c>
      <c r="K23" s="5">
        <f aca="true" t="shared" si="6" ref="K23:K40">IF(AND(ISNUMBER(F23),ISNUMBER(E23)),F23-E23,"miss")</f>
        <v>-0.3000000000000007</v>
      </c>
      <c r="L23" s="5"/>
      <c r="O23" s="47" t="str">
        <f>B23</f>
        <v>C-A-B</v>
      </c>
      <c r="P23" s="48" t="str">
        <f>C23</f>
        <v>Kelly</v>
      </c>
      <c r="Q23" s="5">
        <f aca="true" t="shared" si="7" ref="Q23:Q40">IF(ISERROR(100*LN(D23)),"miss",100*LN(D23))</f>
        <v>261.00697927420066</v>
      </c>
      <c r="R23" s="5">
        <f aca="true" t="shared" si="8" ref="R23:R40">IF(ISERROR(100*LN(E23)),"miss",100*LN(E23))</f>
        <v>251.76964726109912</v>
      </c>
      <c r="S23" s="5">
        <f aca="true" t="shared" si="9" ref="S23:S40">IF(ISERROR(100*LN(F23)),"miss",100*LN(F23))</f>
        <v>249.32054526026954</v>
      </c>
      <c r="T23" s="5"/>
      <c r="V23" s="5">
        <f>IF(AND(ISNUMBER(R23),ISNUMBER(Q23)),R23-Q23,"miss")</f>
        <v>-9.237332013101536</v>
      </c>
      <c r="W23" s="5">
        <f>IF(AND(ISNUMBER(S23),ISNUMBER(Q23)),S23-Q23,"miss")</f>
        <v>-11.68643401393112</v>
      </c>
      <c r="X23" s="5">
        <f>IF(AND(ISNUMBER(S23),ISNUMBER(R23)),S23-R23,"miss")</f>
        <v>-2.4491020008295834</v>
      </c>
      <c r="Y23" s="5"/>
      <c r="AB23" s="47" t="str">
        <f>O23</f>
        <v>C-A-B</v>
      </c>
      <c r="AC23" s="48" t="str">
        <f>P23</f>
        <v>Kelly</v>
      </c>
      <c r="AD23" s="39">
        <f aca="true" t="shared" si="10" ref="AD23:AD40">IF(ISNUMBER(D23),RANK(D23,allraw,1)/$D$48*100,"miss")</f>
        <v>77.77777777777779</v>
      </c>
      <c r="AE23" s="39">
        <f aca="true" t="shared" si="11" ref="AE23:AE40">IF(ISNUMBER(E23),RANK(E23,allraw,1)/$D$48*100,"miss")</f>
        <v>51.85185185185185</v>
      </c>
      <c r="AF23" s="39">
        <f aca="true" t="shared" si="12" ref="AF23:AF40">IF(ISNUMBER(F23),RANK(F23,allraw,1)/$D$48*100,"miss")</f>
        <v>46.2962962962963</v>
      </c>
      <c r="AG23" s="2"/>
      <c r="AH23" s="2"/>
      <c r="AI23" s="39">
        <f>IF(AND(ISNUMBER(AE23),ISNUMBER(AD23)),AE23-AD23,"miss")</f>
        <v>-25.925925925925938</v>
      </c>
      <c r="AJ23" s="39">
        <f>IF(AND(ISNUMBER(AF23),ISNUMBER(AD23)),AF23-AD23,"miss")</f>
        <v>-31.481481481481488</v>
      </c>
      <c r="AK23" s="39">
        <f>IF(AND(ISNUMBER(AF23),ISNUMBER(AE23)),AF23-AE23,"miss")</f>
        <v>-5.55555555555555</v>
      </c>
      <c r="AL23" s="39"/>
      <c r="AO23" s="47" t="str">
        <f>AB23</f>
        <v>C-A-B</v>
      </c>
      <c r="AP23" s="48" t="str">
        <f>AC23</f>
        <v>Kelly</v>
      </c>
      <c r="AQ23" s="5">
        <f aca="true" t="shared" si="13" ref="AQ23:AQ40">IF(ISNUMBER(D23),SQRT(D23),"miss")</f>
        <v>3.687817782917155</v>
      </c>
      <c r="AR23" s="5">
        <f aca="true" t="shared" si="14" ref="AR23:AR40">IF(ISNUMBER(E23),SQRT(E23),"miss")</f>
        <v>3.521363372331802</v>
      </c>
      <c r="AS23" s="5">
        <f aca="true" t="shared" si="15" ref="AS23:AS40">IF(ISNUMBER(F23),SQRT(F23),"miss")</f>
        <v>3.478505426185217</v>
      </c>
      <c r="AT23" s="2"/>
      <c r="AU23" s="2"/>
      <c r="AV23" s="5">
        <f>IF(AND(ISNUMBER(AR23),ISNUMBER(AQ23)),AR23-AQ23,"miss")</f>
        <v>-0.16645441058535315</v>
      </c>
      <c r="AW23" s="5">
        <f>IF(AND(ISNUMBER(AS23),ISNUMBER(AQ23)),AS23-AQ23,"miss")</f>
        <v>-0.20931235673193793</v>
      </c>
      <c r="AX23" s="5">
        <f>IF(AND(ISNUMBER(AS23),ISNUMBER(AR23)),AS23-AR23,"miss")</f>
        <v>-0.04285794614658478</v>
      </c>
      <c r="AY23" s="5"/>
      <c r="BB23" s="47" t="str">
        <f>AO23</f>
        <v>C-A-B</v>
      </c>
      <c r="BC23" s="48" t="str">
        <f>AP23</f>
        <v>Kelly</v>
      </c>
      <c r="BD23" s="103">
        <f aca="true" t="shared" si="16" ref="BD23:BD40">IF(ISNUMBER(Q23),ASIN(SQRT(D23/100)),"miss")</f>
        <v>0.3776980815186813</v>
      </c>
      <c r="BE23" s="103">
        <f aca="true" t="shared" si="17" ref="BE23:BE40">IF(ISNUMBER(R23),ASIN(SQRT(E23/100)),"miss")</f>
        <v>0.3598526630123081</v>
      </c>
      <c r="BF23" s="103">
        <f aca="true" t="shared" si="18" ref="BF23:BF40">IF(ISNUMBER(S23),ASIN(SQRT(F23/100)),"miss")</f>
        <v>0.35527749346034315</v>
      </c>
      <c r="BG23" s="2"/>
      <c r="BH23" s="2"/>
      <c r="BI23" s="104">
        <f>IF(AND(ISNUMBER(BE23),ISNUMBER(BD23)),BE23-BD23,"miss")</f>
        <v>-0.017845418506373167</v>
      </c>
      <c r="BJ23" s="104">
        <f>IF(AND(ISNUMBER(BF23),ISNUMBER(BD23)),BF23-BD23,"miss")</f>
        <v>-0.02242058805833813</v>
      </c>
      <c r="BK23" s="104">
        <f>IF(AND(ISNUMBER(BF23),ISNUMBER(BE23)),BF23-BE23,"miss")</f>
        <v>-0.004575169551964964</v>
      </c>
      <c r="BL23" s="104"/>
    </row>
    <row r="24" spans="2:64" ht="12.75">
      <c r="B24" s="47" t="s">
        <v>74</v>
      </c>
      <c r="C24" s="83" t="s">
        <v>46</v>
      </c>
      <c r="D24" s="16">
        <v>13.5</v>
      </c>
      <c r="E24" s="16">
        <v>13</v>
      </c>
      <c r="F24" s="16">
        <v>13.7</v>
      </c>
      <c r="H24" s="122">
        <v>0</v>
      </c>
      <c r="I24" s="5">
        <f t="shared" si="4"/>
        <v>-0.5</v>
      </c>
      <c r="J24" s="5">
        <f t="shared" si="5"/>
        <v>0.1999999999999993</v>
      </c>
      <c r="K24" s="5">
        <f t="shared" si="6"/>
        <v>0.6999999999999993</v>
      </c>
      <c r="L24" s="5"/>
      <c r="O24" s="47" t="str">
        <f aca="true" t="shared" si="19" ref="O24:O40">B24</f>
        <v>C-A-B</v>
      </c>
      <c r="P24" s="48" t="str">
        <f aca="true" t="shared" si="20" ref="P24:P32">C24</f>
        <v>Kennedy</v>
      </c>
      <c r="Q24" s="5">
        <f t="shared" si="7"/>
        <v>260.2689685444384</v>
      </c>
      <c r="R24" s="5">
        <f t="shared" si="8"/>
        <v>256.49493574615366</v>
      </c>
      <c r="S24" s="5">
        <f t="shared" si="9"/>
        <v>261.7395832834079</v>
      </c>
      <c r="T24" s="5"/>
      <c r="V24" s="5">
        <f>IF(AND(ISNUMBER(R24),ISNUMBER(Q24)),R24-Q24,"miss")</f>
        <v>-3.774032798284736</v>
      </c>
      <c r="W24" s="5">
        <f>IF(AND(ISNUMBER(S24),ISNUMBER(Q24)),S24-Q24,"miss")</f>
        <v>1.470614738969516</v>
      </c>
      <c r="X24" s="5">
        <f>IF(AND(ISNUMBER(S24),ISNUMBER(R24)),S24-R24,"miss")</f>
        <v>5.244647537254252</v>
      </c>
      <c r="Y24" s="5"/>
      <c r="AB24" s="47" t="str">
        <f>O24</f>
        <v>C-A-B</v>
      </c>
      <c r="AC24" s="48" t="str">
        <f>P24</f>
        <v>Kennedy</v>
      </c>
      <c r="AD24" s="39">
        <f t="shared" si="10"/>
        <v>75.92592592592592</v>
      </c>
      <c r="AE24" s="39">
        <f t="shared" si="11"/>
        <v>62.96296296296296</v>
      </c>
      <c r="AF24" s="39">
        <f t="shared" si="12"/>
        <v>81.48148148148148</v>
      </c>
      <c r="AG24" s="2"/>
      <c r="AH24" s="2"/>
      <c r="AI24" s="39">
        <f>IF(AND(ISNUMBER(AE24),ISNUMBER(AD24)),AE24-AD24,"miss")</f>
        <v>-12.962962962962962</v>
      </c>
      <c r="AJ24" s="39">
        <f>IF(AND(ISNUMBER(AF24),ISNUMBER(AD24)),AF24-AD24,"miss")</f>
        <v>5.555555555555557</v>
      </c>
      <c r="AK24" s="39">
        <f>IF(AND(ISNUMBER(AF24),ISNUMBER(AE24)),AF24-AE24,"miss")</f>
        <v>18.51851851851852</v>
      </c>
      <c r="AL24" s="39"/>
      <c r="AO24" s="47" t="str">
        <f>AB24</f>
        <v>C-A-B</v>
      </c>
      <c r="AP24" s="48" t="str">
        <f>AC24</f>
        <v>Kennedy</v>
      </c>
      <c r="AQ24" s="5">
        <f t="shared" si="13"/>
        <v>3.6742346141747673</v>
      </c>
      <c r="AR24" s="5">
        <f t="shared" si="14"/>
        <v>3.605551275463989</v>
      </c>
      <c r="AS24" s="5">
        <f t="shared" si="15"/>
        <v>3.7013511046643495</v>
      </c>
      <c r="AT24" s="2"/>
      <c r="AU24" s="2"/>
      <c r="AV24" s="5">
        <f>IF(AND(ISNUMBER(AR24),ISNUMBER(AQ24)),AR24-AQ24,"miss")</f>
        <v>-0.06868333871077814</v>
      </c>
      <c r="AW24" s="5">
        <f>IF(AND(ISNUMBER(AS24),ISNUMBER(AQ24)),AS24-AQ24,"miss")</f>
        <v>0.0271164904895822</v>
      </c>
      <c r="AX24" s="5">
        <f>IF(AND(ISNUMBER(AS24),ISNUMBER(AR24)),AS24-AR24,"miss")</f>
        <v>0.09579982920036034</v>
      </c>
      <c r="AY24" s="5"/>
      <c r="BB24" s="47" t="str">
        <f aca="true" t="shared" si="21" ref="BB24:BB34">AO24</f>
        <v>C-A-B</v>
      </c>
      <c r="BC24" s="48" t="str">
        <f aca="true" t="shared" si="22" ref="BC24:BC34">AP24</f>
        <v>Kennedy</v>
      </c>
      <c r="BD24" s="103">
        <f t="shared" si="16"/>
        <v>0.37623718808166845</v>
      </c>
      <c r="BE24" s="103">
        <f t="shared" si="17"/>
        <v>0.36886298422662445</v>
      </c>
      <c r="BF24" s="103">
        <f t="shared" si="18"/>
        <v>0.3791544563921582</v>
      </c>
      <c r="BG24" s="2"/>
      <c r="BH24" s="2"/>
      <c r="BI24" s="104">
        <f>IF(AND(ISNUMBER(BE24),ISNUMBER(BD24)),BE24-BD24,"miss")</f>
        <v>-0.007374203855044004</v>
      </c>
      <c r="BJ24" s="104">
        <f>IF(AND(ISNUMBER(BF24),ISNUMBER(BD24)),BF24-BD24,"miss")</f>
        <v>0.0029172683104897734</v>
      </c>
      <c r="BK24" s="104">
        <f>IF(AND(ISNUMBER(BF24),ISNUMBER(BE24)),BF24-BE24,"miss")</f>
        <v>0.010291472165533777</v>
      </c>
      <c r="BL24" s="104"/>
    </row>
    <row r="25" spans="2:64" ht="12.75">
      <c r="B25" s="47" t="s">
        <v>74</v>
      </c>
      <c r="C25" s="83" t="s">
        <v>33</v>
      </c>
      <c r="D25" s="16">
        <v>14</v>
      </c>
      <c r="E25" s="16">
        <v>13.7</v>
      </c>
      <c r="F25" s="16">
        <v>13.6</v>
      </c>
      <c r="H25" s="122">
        <v>0</v>
      </c>
      <c r="I25" s="5">
        <f t="shared" si="4"/>
        <v>-0.3000000000000007</v>
      </c>
      <c r="J25" s="5">
        <f t="shared" si="5"/>
        <v>-0.40000000000000036</v>
      </c>
      <c r="K25" s="5">
        <f t="shared" si="6"/>
        <v>-0.09999999999999964</v>
      </c>
      <c r="L25" s="5"/>
      <c r="O25" s="47" t="str">
        <f t="shared" si="19"/>
        <v>C-A-B</v>
      </c>
      <c r="P25" s="48" t="str">
        <f t="shared" si="20"/>
        <v>Kerry</v>
      </c>
      <c r="Q25" s="5">
        <f t="shared" si="7"/>
        <v>263.9057329615258</v>
      </c>
      <c r="R25" s="5">
        <f t="shared" si="8"/>
        <v>261.7395832834079</v>
      </c>
      <c r="S25" s="5">
        <f t="shared" si="9"/>
        <v>261.00697927420066</v>
      </c>
      <c r="T25" s="5"/>
      <c r="V25" s="5">
        <f>IF(AND(ISNUMBER(R25),ISNUMBER(Q25)),R25-Q25,"miss")</f>
        <v>-2.166149678117904</v>
      </c>
      <c r="W25" s="5">
        <f>IF(AND(ISNUMBER(S25),ISNUMBER(Q25)),S25-Q25,"miss")</f>
        <v>-2.8987536873251543</v>
      </c>
      <c r="X25" s="5">
        <f>IF(AND(ISNUMBER(S25),ISNUMBER(R25)),S25-R25,"miss")</f>
        <v>-0.7326040092072503</v>
      </c>
      <c r="Y25" s="5"/>
      <c r="AB25" s="47" t="str">
        <f aca="true" t="shared" si="23" ref="AB25:AB40">O25</f>
        <v>C-A-B</v>
      </c>
      <c r="AC25" s="48" t="str">
        <f aca="true" t="shared" si="24" ref="AC25:AC40">P25</f>
        <v>Kerry</v>
      </c>
      <c r="AD25" s="39">
        <f t="shared" si="10"/>
        <v>85.18518518518519</v>
      </c>
      <c r="AE25" s="39">
        <f t="shared" si="11"/>
        <v>81.48148148148148</v>
      </c>
      <c r="AF25" s="39">
        <f t="shared" si="12"/>
        <v>77.77777777777779</v>
      </c>
      <c r="AG25" s="2"/>
      <c r="AH25" s="2"/>
      <c r="AI25" s="39">
        <f>IF(AND(ISNUMBER(AE25),ISNUMBER(AD25)),AE25-AD25,"miss")</f>
        <v>-3.7037037037037095</v>
      </c>
      <c r="AJ25" s="39">
        <f>IF(AND(ISNUMBER(AF25),ISNUMBER(AD25)),AF25-AD25,"miss")</f>
        <v>-7.407407407407405</v>
      </c>
      <c r="AK25" s="39">
        <f>IF(AND(ISNUMBER(AF25),ISNUMBER(AE25)),AF25-AE25,"miss")</f>
        <v>-3.7037037037036953</v>
      </c>
      <c r="AL25" s="39"/>
      <c r="AO25" s="47" t="str">
        <f aca="true" t="shared" si="25" ref="AO25:AO40">AB25</f>
        <v>C-A-B</v>
      </c>
      <c r="AP25" s="48" t="str">
        <f aca="true" t="shared" si="26" ref="AP25:AP40">AC25</f>
        <v>Kerry</v>
      </c>
      <c r="AQ25" s="5">
        <f t="shared" si="13"/>
        <v>3.7416573867739413</v>
      </c>
      <c r="AR25" s="5">
        <f t="shared" si="14"/>
        <v>3.7013511046643495</v>
      </c>
      <c r="AS25" s="5">
        <f t="shared" si="15"/>
        <v>3.687817782917155</v>
      </c>
      <c r="AT25" s="2"/>
      <c r="AU25" s="2"/>
      <c r="AV25" s="5">
        <f>IF(AND(ISNUMBER(AR25),ISNUMBER(AQ25)),AR25-AQ25,"miss")</f>
        <v>-0.04030628210959186</v>
      </c>
      <c r="AW25" s="5">
        <f>IF(AND(ISNUMBER(AS25),ISNUMBER(AQ25)),AS25-AQ25,"miss")</f>
        <v>-0.05383960385678632</v>
      </c>
      <c r="AX25" s="5">
        <f>IF(AND(ISNUMBER(AS25),ISNUMBER(AR25)),AS25-AR25,"miss")</f>
        <v>-0.01353332174719446</v>
      </c>
      <c r="AY25" s="5"/>
      <c r="BB25" s="47" t="str">
        <f t="shared" si="21"/>
        <v>C-A-B</v>
      </c>
      <c r="BC25" s="48" t="str">
        <f t="shared" si="22"/>
        <v>Kerry</v>
      </c>
      <c r="BD25" s="103">
        <f t="shared" si="16"/>
        <v>0.38349700393093333</v>
      </c>
      <c r="BE25" s="103">
        <f t="shared" si="17"/>
        <v>0.3791544563921582</v>
      </c>
      <c r="BF25" s="103">
        <f t="shared" si="18"/>
        <v>0.3776980815186813</v>
      </c>
      <c r="BG25" s="2"/>
      <c r="BH25" s="2"/>
      <c r="BI25" s="104">
        <f>IF(AND(ISNUMBER(BE25),ISNUMBER(BD25)),BE25-BD25,"miss")</f>
        <v>-0.00434254753877511</v>
      </c>
      <c r="BJ25" s="104">
        <f>IF(AND(ISNUMBER(BF25),ISNUMBER(BD25)),BF25-BD25,"miss")</f>
        <v>-0.00579892241225205</v>
      </c>
      <c r="BK25" s="104">
        <f>IF(AND(ISNUMBER(BF25),ISNUMBER(BE25)),BF25-BE25,"miss")</f>
        <v>-0.00145637487347694</v>
      </c>
      <c r="BL25" s="104"/>
    </row>
    <row r="26" spans="2:64" ht="12.75">
      <c r="B26" s="47" t="s">
        <v>75</v>
      </c>
      <c r="C26" s="83" t="s">
        <v>34</v>
      </c>
      <c r="D26" s="16">
        <v>7.4</v>
      </c>
      <c r="E26" s="16">
        <v>6.3</v>
      </c>
      <c r="F26" s="16">
        <v>8.1</v>
      </c>
      <c r="H26" s="122">
        <v>0</v>
      </c>
      <c r="I26" s="5">
        <f t="shared" si="4"/>
        <v>-1.1000000000000005</v>
      </c>
      <c r="J26" s="5">
        <f t="shared" si="5"/>
        <v>0.6999999999999993</v>
      </c>
      <c r="K26" s="5">
        <f t="shared" si="6"/>
        <v>1.7999999999999998</v>
      </c>
      <c r="L26" s="5"/>
      <c r="O26" s="47" t="str">
        <f t="shared" si="19"/>
        <v>C-B-A</v>
      </c>
      <c r="P26" s="48" t="str">
        <f t="shared" si="20"/>
        <v>Kieran</v>
      </c>
      <c r="Q26" s="5">
        <f t="shared" si="7"/>
        <v>200.14800002101242</v>
      </c>
      <c r="R26" s="5">
        <f t="shared" si="8"/>
        <v>184.0549633397487</v>
      </c>
      <c r="S26" s="5">
        <f t="shared" si="9"/>
        <v>209.18640616783932</v>
      </c>
      <c r="T26" s="5"/>
      <c r="V26" s="5">
        <f aca="true" t="shared" si="27" ref="V26:V40">IF(AND(ISNUMBER(R26),ISNUMBER(Q26)),R26-Q26,"miss")</f>
        <v>-16.093036681263726</v>
      </c>
      <c r="W26" s="5">
        <f aca="true" t="shared" si="28" ref="W26:W40">IF(AND(ISNUMBER(S26),ISNUMBER(Q26)),S26-Q26,"miss")</f>
        <v>9.038406146826901</v>
      </c>
      <c r="X26" s="5">
        <f aca="true" t="shared" si="29" ref="X26:X40">IF(AND(ISNUMBER(S26),ISNUMBER(R26)),S26-R26,"miss")</f>
        <v>25.131442828090627</v>
      </c>
      <c r="Y26" s="5"/>
      <c r="AB26" s="47" t="str">
        <f t="shared" si="23"/>
        <v>C-B-A</v>
      </c>
      <c r="AC26" s="48" t="str">
        <f t="shared" si="24"/>
        <v>Kieran</v>
      </c>
      <c r="AD26" s="39">
        <f t="shared" si="10"/>
        <v>5.555555555555555</v>
      </c>
      <c r="AE26" s="39">
        <f t="shared" si="11"/>
        <v>1.8518518518518516</v>
      </c>
      <c r="AF26" s="39">
        <f t="shared" si="12"/>
        <v>12.962962962962962</v>
      </c>
      <c r="AG26" s="2"/>
      <c r="AH26" s="2"/>
      <c r="AI26" s="39">
        <f aca="true" t="shared" si="30" ref="AI26:AI40">IF(AND(ISNUMBER(AE26),ISNUMBER(AD26)),AE26-AD26,"miss")</f>
        <v>-3.7037037037037037</v>
      </c>
      <c r="AJ26" s="39">
        <f aca="true" t="shared" si="31" ref="AJ26:AJ40">IF(AND(ISNUMBER(AF26),ISNUMBER(AD26)),AF26-AD26,"miss")</f>
        <v>7.4074074074074066</v>
      </c>
      <c r="AK26" s="39">
        <f aca="true" t="shared" si="32" ref="AK26:AK40">IF(AND(ISNUMBER(AF26),ISNUMBER(AE26)),AF26-AE26,"miss")</f>
        <v>11.11111111111111</v>
      </c>
      <c r="AL26" s="39"/>
      <c r="AO26" s="47" t="str">
        <f t="shared" si="25"/>
        <v>C-B-A</v>
      </c>
      <c r="AP26" s="48" t="str">
        <f t="shared" si="26"/>
        <v>Kieran</v>
      </c>
      <c r="AQ26" s="5">
        <f t="shared" si="13"/>
        <v>2.7202941017470885</v>
      </c>
      <c r="AR26" s="5">
        <f t="shared" si="14"/>
        <v>2.5099800796022267</v>
      </c>
      <c r="AS26" s="5">
        <f t="shared" si="15"/>
        <v>2.8460498941515415</v>
      </c>
      <c r="AT26" s="2"/>
      <c r="AU26" s="2"/>
      <c r="AV26" s="5">
        <f aca="true" t="shared" si="33" ref="AV26:AV40">IF(AND(ISNUMBER(AR26),ISNUMBER(AQ26)),AR26-AQ26,"miss")</f>
        <v>-0.21031402214486183</v>
      </c>
      <c r="AW26" s="5">
        <f aca="true" t="shared" si="34" ref="AW26:AW40">IF(AND(ISNUMBER(AS26),ISNUMBER(AQ26)),AS26-AQ26,"miss")</f>
        <v>0.125755792404453</v>
      </c>
      <c r="AX26" s="5">
        <f aca="true" t="shared" si="35" ref="AX26:AX40">IF(AND(ISNUMBER(AS26),ISNUMBER(AR26)),AS26-AR26,"miss")</f>
        <v>0.33606981454931484</v>
      </c>
      <c r="AY26" s="5"/>
      <c r="BB26" s="47" t="str">
        <f t="shared" si="21"/>
        <v>C-B-A</v>
      </c>
      <c r="BC26" s="48" t="str">
        <f t="shared" si="22"/>
        <v>Kieran</v>
      </c>
      <c r="BD26" s="103">
        <f t="shared" si="16"/>
        <v>0.27550134531625764</v>
      </c>
      <c r="BE26" s="103">
        <f t="shared" si="17"/>
        <v>0.25371113070835816</v>
      </c>
      <c r="BF26" s="103">
        <f t="shared" si="18"/>
        <v>0.28859435195061733</v>
      </c>
      <c r="BG26" s="2"/>
      <c r="BH26" s="2"/>
      <c r="BI26" s="104">
        <f aca="true" t="shared" si="36" ref="BI26:BI34">IF(AND(ISNUMBER(BE26),ISNUMBER(BD26)),BE26-BD26,"miss")</f>
        <v>-0.021790214607899483</v>
      </c>
      <c r="BJ26" s="104">
        <f aca="true" t="shared" si="37" ref="BJ26:BJ34">IF(AND(ISNUMBER(BF26),ISNUMBER(BD26)),BF26-BD26,"miss")</f>
        <v>0.013093006634359694</v>
      </c>
      <c r="BK26" s="104">
        <f aca="true" t="shared" si="38" ref="BK26:BK34">IF(AND(ISNUMBER(BF26),ISNUMBER(BE26)),BF26-BE26,"miss")</f>
        <v>0.03488322124225918</v>
      </c>
      <c r="BL26" s="104"/>
    </row>
    <row r="27" spans="2:64" ht="12.75">
      <c r="B27" s="47" t="s">
        <v>75</v>
      </c>
      <c r="C27" s="83" t="s">
        <v>42</v>
      </c>
      <c r="D27" s="16">
        <v>15.3</v>
      </c>
      <c r="E27" s="16">
        <v>14.3</v>
      </c>
      <c r="F27" s="16">
        <v>14.2</v>
      </c>
      <c r="H27" s="122">
        <v>0</v>
      </c>
      <c r="I27" s="5">
        <f t="shared" si="4"/>
        <v>-1</v>
      </c>
      <c r="J27" s="5">
        <f t="shared" si="5"/>
        <v>-1.1000000000000014</v>
      </c>
      <c r="K27" s="5">
        <f t="shared" si="6"/>
        <v>-0.10000000000000142</v>
      </c>
      <c r="L27" s="5"/>
      <c r="O27" s="47" t="str">
        <f t="shared" si="19"/>
        <v>C-B-A</v>
      </c>
      <c r="P27" s="48" t="str">
        <f t="shared" si="20"/>
        <v>Kim</v>
      </c>
      <c r="Q27" s="5">
        <f t="shared" si="7"/>
        <v>272.785282839839</v>
      </c>
      <c r="R27" s="5">
        <f t="shared" si="8"/>
        <v>266.0259537265861</v>
      </c>
      <c r="S27" s="5">
        <f t="shared" si="9"/>
        <v>265.3241964607215</v>
      </c>
      <c r="T27" s="5"/>
      <c r="V27" s="5">
        <f t="shared" si="27"/>
        <v>-6.759329113252875</v>
      </c>
      <c r="W27" s="5">
        <f t="shared" si="28"/>
        <v>-7.461086379117489</v>
      </c>
      <c r="X27" s="5">
        <f t="shared" si="29"/>
        <v>-0.7017572658646145</v>
      </c>
      <c r="Y27" s="5"/>
      <c r="AB27" s="47" t="str">
        <f t="shared" si="23"/>
        <v>C-B-A</v>
      </c>
      <c r="AC27" s="48" t="str">
        <f t="shared" si="24"/>
        <v>Kim</v>
      </c>
      <c r="AD27" s="39">
        <f t="shared" si="10"/>
        <v>96.29629629629629</v>
      </c>
      <c r="AE27" s="39">
        <f t="shared" si="11"/>
        <v>90.74074074074075</v>
      </c>
      <c r="AF27" s="39">
        <f t="shared" si="12"/>
        <v>87.03703703703704</v>
      </c>
      <c r="AG27" s="2"/>
      <c r="AH27" s="2"/>
      <c r="AI27" s="39">
        <f t="shared" si="30"/>
        <v>-5.555555555555543</v>
      </c>
      <c r="AJ27" s="39">
        <f t="shared" si="31"/>
        <v>-9.259259259259252</v>
      </c>
      <c r="AK27" s="39">
        <f t="shared" si="32"/>
        <v>-3.7037037037037095</v>
      </c>
      <c r="AL27" s="39"/>
      <c r="AO27" s="47" t="str">
        <f t="shared" si="25"/>
        <v>C-B-A</v>
      </c>
      <c r="AP27" s="48" t="str">
        <f t="shared" si="26"/>
        <v>Kim</v>
      </c>
      <c r="AQ27" s="5">
        <f t="shared" si="13"/>
        <v>3.9115214431215892</v>
      </c>
      <c r="AR27" s="5">
        <f t="shared" si="14"/>
        <v>3.7815340802378077</v>
      </c>
      <c r="AS27" s="5">
        <f t="shared" si="15"/>
        <v>3.7682887362833544</v>
      </c>
      <c r="AT27" s="2"/>
      <c r="AU27" s="2"/>
      <c r="AV27" s="5">
        <f t="shared" si="33"/>
        <v>-0.12998736288378154</v>
      </c>
      <c r="AW27" s="5">
        <f t="shared" si="34"/>
        <v>-0.14323270683823486</v>
      </c>
      <c r="AX27" s="5">
        <f t="shared" si="35"/>
        <v>-0.013245343954453315</v>
      </c>
      <c r="AY27" s="5"/>
      <c r="BB27" s="47" t="str">
        <f t="shared" si="21"/>
        <v>C-B-A</v>
      </c>
      <c r="BC27" s="48" t="str">
        <f t="shared" si="22"/>
        <v>Kim</v>
      </c>
      <c r="BD27" s="103">
        <f t="shared" si="16"/>
        <v>0.40188314728984104</v>
      </c>
      <c r="BE27" s="103">
        <f t="shared" si="17"/>
        <v>0.3878007682979237</v>
      </c>
      <c r="BF27" s="103">
        <f t="shared" si="18"/>
        <v>0.3863704057816977</v>
      </c>
      <c r="BG27" s="2"/>
      <c r="BH27" s="2"/>
      <c r="BI27" s="104">
        <f t="shared" si="36"/>
        <v>-0.014082378991917333</v>
      </c>
      <c r="BJ27" s="104">
        <f t="shared" si="37"/>
        <v>-0.015512741508143357</v>
      </c>
      <c r="BK27" s="104">
        <f t="shared" si="38"/>
        <v>-0.0014303625162260247</v>
      </c>
      <c r="BL27" s="104"/>
    </row>
    <row r="28" spans="2:64" ht="12.75">
      <c r="B28" s="47" t="s">
        <v>75</v>
      </c>
      <c r="C28" s="83" t="s">
        <v>35</v>
      </c>
      <c r="D28" s="16">
        <v>14.2</v>
      </c>
      <c r="E28" s="16">
        <v>12.9</v>
      </c>
      <c r="F28" s="16">
        <v>10.3</v>
      </c>
      <c r="H28" s="122">
        <v>0</v>
      </c>
      <c r="I28" s="5">
        <f t="shared" si="4"/>
        <v>-1.299999999999999</v>
      </c>
      <c r="J28" s="5">
        <f t="shared" si="5"/>
        <v>-3.8999999999999986</v>
      </c>
      <c r="K28" s="5">
        <f t="shared" si="6"/>
        <v>-2.5999999999999996</v>
      </c>
      <c r="L28" s="5"/>
      <c r="O28" s="47" t="str">
        <f t="shared" si="19"/>
        <v>C-B-A</v>
      </c>
      <c r="P28" s="48" t="str">
        <f t="shared" si="20"/>
        <v>Lee</v>
      </c>
      <c r="Q28" s="5">
        <f t="shared" si="7"/>
        <v>265.3241964607215</v>
      </c>
      <c r="R28" s="5">
        <f t="shared" si="8"/>
        <v>255.72273113676266</v>
      </c>
      <c r="S28" s="5">
        <f t="shared" si="9"/>
        <v>233.214389523559</v>
      </c>
      <c r="T28" s="5"/>
      <c r="V28" s="5">
        <f t="shared" si="27"/>
        <v>-9.601465323958848</v>
      </c>
      <c r="W28" s="5">
        <f t="shared" si="28"/>
        <v>-32.10980693716252</v>
      </c>
      <c r="X28" s="5">
        <f t="shared" si="29"/>
        <v>-22.50834161320367</v>
      </c>
      <c r="Y28" s="5"/>
      <c r="AB28" s="47" t="str">
        <f t="shared" si="23"/>
        <v>C-B-A</v>
      </c>
      <c r="AC28" s="48" t="str">
        <f t="shared" si="24"/>
        <v>Lee</v>
      </c>
      <c r="AD28" s="39">
        <f t="shared" si="10"/>
        <v>87.03703703703704</v>
      </c>
      <c r="AE28" s="39">
        <f t="shared" si="11"/>
        <v>59.25925925925925</v>
      </c>
      <c r="AF28" s="39">
        <f t="shared" si="12"/>
        <v>31.48148148148148</v>
      </c>
      <c r="AG28" s="2"/>
      <c r="AH28" s="2"/>
      <c r="AI28" s="39">
        <f t="shared" si="30"/>
        <v>-27.777777777777786</v>
      </c>
      <c r="AJ28" s="39">
        <f t="shared" si="31"/>
        <v>-55.55555555555556</v>
      </c>
      <c r="AK28" s="39">
        <f t="shared" si="32"/>
        <v>-27.77777777777777</v>
      </c>
      <c r="AL28" s="39"/>
      <c r="AO28" s="47" t="str">
        <f t="shared" si="25"/>
        <v>C-B-A</v>
      </c>
      <c r="AP28" s="48" t="str">
        <f t="shared" si="26"/>
        <v>Lee</v>
      </c>
      <c r="AQ28" s="5">
        <f t="shared" si="13"/>
        <v>3.7682887362833544</v>
      </c>
      <c r="AR28" s="5">
        <f t="shared" si="14"/>
        <v>3.591656999213594</v>
      </c>
      <c r="AS28" s="5">
        <f t="shared" si="15"/>
        <v>3.2093613071762426</v>
      </c>
      <c r="AT28" s="2"/>
      <c r="AU28" s="2"/>
      <c r="AV28" s="5">
        <f t="shared" si="33"/>
        <v>-0.17663173706976032</v>
      </c>
      <c r="AW28" s="5">
        <f t="shared" si="34"/>
        <v>-0.5589274291071118</v>
      </c>
      <c r="AX28" s="5">
        <f t="shared" si="35"/>
        <v>-0.3822956920373515</v>
      </c>
      <c r="AY28" s="5"/>
      <c r="BB28" s="47" t="str">
        <f t="shared" si="21"/>
        <v>C-B-A</v>
      </c>
      <c r="BC28" s="48" t="str">
        <f t="shared" si="22"/>
        <v>Lee</v>
      </c>
      <c r="BD28" s="103">
        <f t="shared" si="16"/>
        <v>0.3863704057816977</v>
      </c>
      <c r="BE28" s="103">
        <f t="shared" si="17"/>
        <v>0.3673737895354758</v>
      </c>
      <c r="BF28" s="103">
        <f t="shared" si="18"/>
        <v>0.3267177391377737</v>
      </c>
      <c r="BG28" s="2"/>
      <c r="BH28" s="2"/>
      <c r="BI28" s="104">
        <f t="shared" si="36"/>
        <v>-0.018996616246221898</v>
      </c>
      <c r="BJ28" s="104">
        <f t="shared" si="37"/>
        <v>-0.05965266664392399</v>
      </c>
      <c r="BK28" s="104">
        <f t="shared" si="38"/>
        <v>-0.04065605039770209</v>
      </c>
      <c r="BL28" s="104"/>
    </row>
    <row r="29" spans="2:64" ht="12.75">
      <c r="B29" s="47" t="s">
        <v>76</v>
      </c>
      <c r="C29" s="83" t="s">
        <v>41</v>
      </c>
      <c r="D29" s="16">
        <v>9</v>
      </c>
      <c r="E29" s="16">
        <v>7.6</v>
      </c>
      <c r="F29" s="16">
        <v>7.8</v>
      </c>
      <c r="H29" s="122">
        <v>0</v>
      </c>
      <c r="I29" s="5">
        <f t="shared" si="4"/>
        <v>-1.4000000000000004</v>
      </c>
      <c r="J29" s="5">
        <f t="shared" si="5"/>
        <v>-1.2000000000000002</v>
      </c>
      <c r="K29" s="5">
        <f t="shared" si="6"/>
        <v>0.20000000000000018</v>
      </c>
      <c r="L29" s="5"/>
      <c r="O29" s="47" t="str">
        <f t="shared" si="19"/>
        <v>B-C-A</v>
      </c>
      <c r="P29" s="48" t="str">
        <f t="shared" si="20"/>
        <v>Lin</v>
      </c>
      <c r="Q29" s="5">
        <f t="shared" si="7"/>
        <v>219.72245773362195</v>
      </c>
      <c r="R29" s="5">
        <f t="shared" si="8"/>
        <v>202.81482472922852</v>
      </c>
      <c r="S29" s="5">
        <f t="shared" si="9"/>
        <v>205.41237336955462</v>
      </c>
      <c r="T29" s="5"/>
      <c r="V29" s="5">
        <f t="shared" si="27"/>
        <v>-16.907633004393432</v>
      </c>
      <c r="W29" s="5">
        <f t="shared" si="28"/>
        <v>-14.310084364067336</v>
      </c>
      <c r="X29" s="5">
        <f t="shared" si="29"/>
        <v>2.597548640326096</v>
      </c>
      <c r="Y29" s="5"/>
      <c r="AB29" s="47" t="str">
        <f t="shared" si="23"/>
        <v>B-C-A</v>
      </c>
      <c r="AC29" s="48" t="str">
        <f t="shared" si="24"/>
        <v>Lin</v>
      </c>
      <c r="AD29" s="39">
        <f t="shared" si="10"/>
        <v>18.51851851851852</v>
      </c>
      <c r="AE29" s="39">
        <f t="shared" si="11"/>
        <v>7.4074074074074066</v>
      </c>
      <c r="AF29" s="39">
        <f t="shared" si="12"/>
        <v>11.11111111111111</v>
      </c>
      <c r="AG29" s="2"/>
      <c r="AH29" s="2"/>
      <c r="AI29" s="39">
        <f t="shared" si="30"/>
        <v>-11.111111111111112</v>
      </c>
      <c r="AJ29" s="39">
        <f t="shared" si="31"/>
        <v>-7.407407407407408</v>
      </c>
      <c r="AK29" s="39">
        <f t="shared" si="32"/>
        <v>3.703703703703704</v>
      </c>
      <c r="AL29" s="39"/>
      <c r="AO29" s="47" t="str">
        <f t="shared" si="25"/>
        <v>B-C-A</v>
      </c>
      <c r="AP29" s="48" t="str">
        <f t="shared" si="26"/>
        <v>Lin</v>
      </c>
      <c r="AQ29" s="5">
        <f t="shared" si="13"/>
        <v>3</v>
      </c>
      <c r="AR29" s="5">
        <f t="shared" si="14"/>
        <v>2.756809750418044</v>
      </c>
      <c r="AS29" s="5">
        <f t="shared" si="15"/>
        <v>2.792848008753788</v>
      </c>
      <c r="AT29" s="2"/>
      <c r="AU29" s="2"/>
      <c r="AV29" s="5">
        <f t="shared" si="33"/>
        <v>-0.2431902495819558</v>
      </c>
      <c r="AW29" s="5">
        <f t="shared" si="34"/>
        <v>-0.20715199124621186</v>
      </c>
      <c r="AX29" s="5">
        <f t="shared" si="35"/>
        <v>0.03603825833574392</v>
      </c>
      <c r="AY29" s="5"/>
      <c r="BB29" s="47" t="str">
        <f t="shared" si="21"/>
        <v>B-C-A</v>
      </c>
      <c r="BC29" s="48" t="str">
        <f t="shared" si="22"/>
        <v>Lin</v>
      </c>
      <c r="BD29" s="103">
        <f t="shared" si="16"/>
        <v>0.3046926540153975</v>
      </c>
      <c r="BE29" s="103">
        <f t="shared" si="17"/>
        <v>0.2792980576692852</v>
      </c>
      <c r="BF29" s="103">
        <f t="shared" si="18"/>
        <v>0.2830491909746638</v>
      </c>
      <c r="BG29" s="2"/>
      <c r="BH29" s="2"/>
      <c r="BI29" s="104">
        <f t="shared" si="36"/>
        <v>-0.025394596346112297</v>
      </c>
      <c r="BJ29" s="104">
        <f t="shared" si="37"/>
        <v>-0.021643463040733724</v>
      </c>
      <c r="BK29" s="104">
        <f t="shared" si="38"/>
        <v>0.0037511333053785734</v>
      </c>
      <c r="BL29" s="104"/>
    </row>
    <row r="30" spans="2:64" ht="12.75">
      <c r="B30" s="47" t="s">
        <v>76</v>
      </c>
      <c r="C30" s="83" t="s">
        <v>36</v>
      </c>
      <c r="D30" s="16">
        <v>15.1</v>
      </c>
      <c r="E30" s="16">
        <v>13.1</v>
      </c>
      <c r="F30" s="16">
        <v>14.6</v>
      </c>
      <c r="H30" s="122">
        <v>0</v>
      </c>
      <c r="I30" s="5">
        <f t="shared" si="4"/>
        <v>-2</v>
      </c>
      <c r="J30" s="5">
        <f t="shared" si="5"/>
        <v>-0.5</v>
      </c>
      <c r="K30" s="5">
        <f t="shared" si="6"/>
        <v>1.5</v>
      </c>
      <c r="L30" s="5"/>
      <c r="O30" s="47" t="str">
        <f t="shared" si="19"/>
        <v>B-C-A</v>
      </c>
      <c r="P30" s="48" t="str">
        <f t="shared" si="20"/>
        <v>Leslie</v>
      </c>
      <c r="Q30" s="5">
        <f t="shared" si="7"/>
        <v>271.46947438208787</v>
      </c>
      <c r="R30" s="5">
        <f t="shared" si="8"/>
        <v>257.2612230207106</v>
      </c>
      <c r="S30" s="5">
        <f t="shared" si="9"/>
        <v>268.1021528714291</v>
      </c>
      <c r="T30" s="5"/>
      <c r="V30" s="5">
        <f t="shared" si="27"/>
        <v>-14.208251361377279</v>
      </c>
      <c r="W30" s="5">
        <f t="shared" si="28"/>
        <v>-3.367321510658769</v>
      </c>
      <c r="X30" s="5">
        <f t="shared" si="29"/>
        <v>10.84092985071851</v>
      </c>
      <c r="Y30" s="5"/>
      <c r="AB30" s="47" t="str">
        <f t="shared" si="23"/>
        <v>B-C-A</v>
      </c>
      <c r="AC30" s="48" t="str">
        <f t="shared" si="24"/>
        <v>Leslie</v>
      </c>
      <c r="AD30" s="39">
        <f t="shared" si="10"/>
        <v>94.44444444444444</v>
      </c>
      <c r="AE30" s="39">
        <f t="shared" si="11"/>
        <v>66.66666666666666</v>
      </c>
      <c r="AF30" s="39">
        <f t="shared" si="12"/>
        <v>92.5925925925926</v>
      </c>
      <c r="AG30" s="2"/>
      <c r="AH30" s="2"/>
      <c r="AI30" s="39">
        <f t="shared" si="30"/>
        <v>-27.777777777777786</v>
      </c>
      <c r="AJ30" s="39">
        <f t="shared" si="31"/>
        <v>-1.8518518518518476</v>
      </c>
      <c r="AK30" s="39">
        <f t="shared" si="32"/>
        <v>25.925925925925938</v>
      </c>
      <c r="AL30" s="39"/>
      <c r="AO30" s="47" t="str">
        <f t="shared" si="25"/>
        <v>B-C-A</v>
      </c>
      <c r="AP30" s="48" t="str">
        <f t="shared" si="26"/>
        <v>Leslie</v>
      </c>
      <c r="AQ30" s="5">
        <f t="shared" si="13"/>
        <v>3.8858718455450894</v>
      </c>
      <c r="AR30" s="5">
        <f t="shared" si="14"/>
        <v>3.6193922141707713</v>
      </c>
      <c r="AS30" s="5">
        <f t="shared" si="15"/>
        <v>3.82099463490856</v>
      </c>
      <c r="AT30" s="2"/>
      <c r="AU30" s="2"/>
      <c r="AV30" s="5">
        <f t="shared" si="33"/>
        <v>-0.26647963137431807</v>
      </c>
      <c r="AW30" s="5">
        <f t="shared" si="34"/>
        <v>-0.06487721063652918</v>
      </c>
      <c r="AX30" s="5">
        <f t="shared" si="35"/>
        <v>0.2016024207377889</v>
      </c>
      <c r="AY30" s="5"/>
      <c r="BB30" s="47" t="str">
        <f t="shared" si="21"/>
        <v>B-C-A</v>
      </c>
      <c r="BC30" s="48" t="str">
        <f t="shared" si="22"/>
        <v>Leslie</v>
      </c>
      <c r="BD30" s="103">
        <f t="shared" si="16"/>
        <v>0.3990977803001524</v>
      </c>
      <c r="BE30" s="103">
        <f t="shared" si="17"/>
        <v>0.3703473149967888</v>
      </c>
      <c r="BF30" s="103">
        <f t="shared" si="18"/>
        <v>0.39206708102555965</v>
      </c>
      <c r="BG30" s="2"/>
      <c r="BH30" s="2"/>
      <c r="BI30" s="104">
        <f t="shared" si="36"/>
        <v>-0.028750465303363615</v>
      </c>
      <c r="BJ30" s="104">
        <f t="shared" si="37"/>
        <v>-0.0070306992745927666</v>
      </c>
      <c r="BK30" s="104">
        <f t="shared" si="38"/>
        <v>0.02171976602877085</v>
      </c>
      <c r="BL30" s="104"/>
    </row>
    <row r="31" spans="2:64" ht="12.75">
      <c r="B31" s="47" t="s">
        <v>76</v>
      </c>
      <c r="C31" s="83" t="s">
        <v>43</v>
      </c>
      <c r="D31" s="16">
        <v>13.1</v>
      </c>
      <c r="E31" s="16">
        <v>12.6</v>
      </c>
      <c r="F31" s="16">
        <v>12.9</v>
      </c>
      <c r="H31" s="122">
        <v>0</v>
      </c>
      <c r="I31" s="5">
        <f t="shared" si="4"/>
        <v>-0.5</v>
      </c>
      <c r="J31" s="5">
        <f t="shared" si="5"/>
        <v>-0.1999999999999993</v>
      </c>
      <c r="K31" s="5">
        <f t="shared" si="6"/>
        <v>0.3000000000000007</v>
      </c>
      <c r="L31" s="5"/>
      <c r="O31" s="47" t="str">
        <f t="shared" si="19"/>
        <v>B-C-A</v>
      </c>
      <c r="P31" s="48" t="str">
        <f t="shared" si="20"/>
        <v>Mel</v>
      </c>
      <c r="Q31" s="5">
        <f t="shared" si="7"/>
        <v>257.2612230207106</v>
      </c>
      <c r="R31" s="5">
        <f t="shared" si="8"/>
        <v>253.3696813957432</v>
      </c>
      <c r="S31" s="5">
        <f t="shared" si="9"/>
        <v>255.72273113676266</v>
      </c>
      <c r="T31" s="5"/>
      <c r="V31" s="5">
        <f t="shared" si="27"/>
        <v>-3.891541624967374</v>
      </c>
      <c r="W31" s="5">
        <f t="shared" si="28"/>
        <v>-1.538491883947927</v>
      </c>
      <c r="X31" s="5">
        <f t="shared" si="29"/>
        <v>2.353049741019447</v>
      </c>
      <c r="Y31" s="5"/>
      <c r="AB31" s="47" t="str">
        <f t="shared" si="23"/>
        <v>B-C-A</v>
      </c>
      <c r="AC31" s="48" t="str">
        <f t="shared" si="24"/>
        <v>Mel</v>
      </c>
      <c r="AD31" s="39">
        <f t="shared" si="10"/>
        <v>66.66666666666666</v>
      </c>
      <c r="AE31" s="39">
        <f t="shared" si="11"/>
        <v>57.407407407407405</v>
      </c>
      <c r="AF31" s="39">
        <f t="shared" si="12"/>
        <v>59.25925925925925</v>
      </c>
      <c r="AG31" s="2"/>
      <c r="AH31" s="2"/>
      <c r="AI31" s="39">
        <f t="shared" si="30"/>
        <v>-9.259259259259252</v>
      </c>
      <c r="AJ31" s="39">
        <f t="shared" si="31"/>
        <v>-7.407407407407405</v>
      </c>
      <c r="AK31" s="39">
        <f t="shared" si="32"/>
        <v>1.8518518518518476</v>
      </c>
      <c r="AL31" s="39"/>
      <c r="AO31" s="47" t="str">
        <f t="shared" si="25"/>
        <v>B-C-A</v>
      </c>
      <c r="AP31" s="48" t="str">
        <f t="shared" si="26"/>
        <v>Mel</v>
      </c>
      <c r="AQ31" s="5">
        <f t="shared" si="13"/>
        <v>3.6193922141707713</v>
      </c>
      <c r="AR31" s="5">
        <f t="shared" si="14"/>
        <v>3.5496478698597698</v>
      </c>
      <c r="AS31" s="5">
        <f t="shared" si="15"/>
        <v>3.591656999213594</v>
      </c>
      <c r="AT31" s="2"/>
      <c r="AU31" s="2"/>
      <c r="AV31" s="5">
        <f t="shared" si="33"/>
        <v>-0.06974434431100152</v>
      </c>
      <c r="AW31" s="5">
        <f t="shared" si="34"/>
        <v>-0.027735214957177234</v>
      </c>
      <c r="AX31" s="5">
        <f t="shared" si="35"/>
        <v>0.04200912935382428</v>
      </c>
      <c r="AY31" s="5"/>
      <c r="BB31" s="47" t="str">
        <f t="shared" si="21"/>
        <v>B-C-A</v>
      </c>
      <c r="BC31" s="48" t="str">
        <f t="shared" si="22"/>
        <v>Mel</v>
      </c>
      <c r="BD31" s="103">
        <f t="shared" si="16"/>
        <v>0.3703473149967888</v>
      </c>
      <c r="BE31" s="103">
        <f t="shared" si="17"/>
        <v>0.36287640117662096</v>
      </c>
      <c r="BF31" s="103">
        <f t="shared" si="18"/>
        <v>0.3673737895354758</v>
      </c>
      <c r="BG31" s="2"/>
      <c r="BH31" s="2"/>
      <c r="BI31" s="104">
        <f t="shared" si="36"/>
        <v>-0.007470913820167846</v>
      </c>
      <c r="BJ31" s="104">
        <f t="shared" si="37"/>
        <v>-0.00297352546131302</v>
      </c>
      <c r="BK31" s="104">
        <f t="shared" si="38"/>
        <v>0.004497388358854826</v>
      </c>
      <c r="BL31" s="104"/>
    </row>
    <row r="32" spans="2:64" ht="12.75">
      <c r="B32" s="47" t="s">
        <v>77</v>
      </c>
      <c r="C32" s="83" t="s">
        <v>37</v>
      </c>
      <c r="D32" s="16">
        <v>12</v>
      </c>
      <c r="E32" s="16">
        <v>12.5</v>
      </c>
      <c r="F32" s="16">
        <v>13.2</v>
      </c>
      <c r="H32" s="122">
        <v>0</v>
      </c>
      <c r="I32" s="5">
        <f t="shared" si="4"/>
        <v>0.5</v>
      </c>
      <c r="J32" s="5">
        <f t="shared" si="5"/>
        <v>1.1999999999999993</v>
      </c>
      <c r="K32" s="5">
        <f t="shared" si="6"/>
        <v>0.6999999999999993</v>
      </c>
      <c r="L32" s="5"/>
      <c r="O32" s="47" t="str">
        <f t="shared" si="19"/>
        <v>B-A-C</v>
      </c>
      <c r="P32" s="48" t="str">
        <f t="shared" si="20"/>
        <v>Morgan</v>
      </c>
      <c r="Q32" s="5">
        <f t="shared" si="7"/>
        <v>248.49066497880003</v>
      </c>
      <c r="R32" s="5">
        <f t="shared" si="8"/>
        <v>252.57286443082558</v>
      </c>
      <c r="S32" s="5">
        <f t="shared" si="9"/>
        <v>258.0216829592325</v>
      </c>
      <c r="T32" s="5"/>
      <c r="V32" s="5">
        <f t="shared" si="27"/>
        <v>4.082199452025549</v>
      </c>
      <c r="W32" s="5">
        <f t="shared" si="28"/>
        <v>9.531017980432495</v>
      </c>
      <c r="X32" s="5">
        <f t="shared" si="29"/>
        <v>5.448818528406946</v>
      </c>
      <c r="Y32" s="5"/>
      <c r="AB32" s="47" t="str">
        <f t="shared" si="23"/>
        <v>B-A-C</v>
      </c>
      <c r="AC32" s="48" t="str">
        <f t="shared" si="24"/>
        <v>Morgan</v>
      </c>
      <c r="AD32" s="39">
        <f t="shared" si="10"/>
        <v>42.592592592592595</v>
      </c>
      <c r="AE32" s="39">
        <f t="shared" si="11"/>
        <v>55.55555555555556</v>
      </c>
      <c r="AF32" s="39">
        <f t="shared" si="12"/>
        <v>70.37037037037037</v>
      </c>
      <c r="AG32" s="2"/>
      <c r="AH32" s="2"/>
      <c r="AI32" s="39">
        <f t="shared" si="30"/>
        <v>12.962962962962962</v>
      </c>
      <c r="AJ32" s="39">
        <f t="shared" si="31"/>
        <v>27.77777777777777</v>
      </c>
      <c r="AK32" s="39">
        <f t="shared" si="32"/>
        <v>14.81481481481481</v>
      </c>
      <c r="AL32" s="39"/>
      <c r="AO32" s="47" t="str">
        <f t="shared" si="25"/>
        <v>B-A-C</v>
      </c>
      <c r="AP32" s="48" t="str">
        <f t="shared" si="26"/>
        <v>Morgan</v>
      </c>
      <c r="AQ32" s="5">
        <f t="shared" si="13"/>
        <v>3.4641016151377544</v>
      </c>
      <c r="AR32" s="5">
        <f t="shared" si="14"/>
        <v>3.5355339059327378</v>
      </c>
      <c r="AS32" s="5">
        <f t="shared" si="15"/>
        <v>3.63318042491699</v>
      </c>
      <c r="AT32" s="2"/>
      <c r="AU32" s="2"/>
      <c r="AV32" s="5">
        <f t="shared" si="33"/>
        <v>0.07143229079498337</v>
      </c>
      <c r="AW32" s="5">
        <f t="shared" si="34"/>
        <v>0.1690788097792355</v>
      </c>
      <c r="AX32" s="5">
        <f t="shared" si="35"/>
        <v>0.09764651898425214</v>
      </c>
      <c r="AY32" s="5"/>
      <c r="BB32" s="47" t="str">
        <f t="shared" si="21"/>
        <v>B-A-C</v>
      </c>
      <c r="BC32" s="48" t="str">
        <f t="shared" si="22"/>
        <v>Morgan</v>
      </c>
      <c r="BD32" s="103">
        <f t="shared" si="16"/>
        <v>0.3537416058896715</v>
      </c>
      <c r="BE32" s="103">
        <f t="shared" si="17"/>
        <v>0.36136712390670783</v>
      </c>
      <c r="BF32" s="103">
        <f t="shared" si="18"/>
        <v>0.3718268421504571</v>
      </c>
      <c r="BG32" s="2"/>
      <c r="BH32" s="2"/>
      <c r="BI32" s="104">
        <f t="shared" si="36"/>
        <v>0.007625518017036315</v>
      </c>
      <c r="BJ32" s="104">
        <f t="shared" si="37"/>
        <v>0.018085236260785564</v>
      </c>
      <c r="BK32" s="104">
        <f t="shared" si="38"/>
        <v>0.01045971824374925</v>
      </c>
      <c r="BL32" s="104"/>
    </row>
    <row r="33" spans="2:64" ht="12.75">
      <c r="B33" s="47" t="s">
        <v>77</v>
      </c>
      <c r="C33" s="83" t="s">
        <v>45</v>
      </c>
      <c r="D33" s="16">
        <v>10.4</v>
      </c>
      <c r="E33" s="16">
        <v>9.8</v>
      </c>
      <c r="F33" s="16">
        <v>10.1</v>
      </c>
      <c r="H33" s="122">
        <v>0</v>
      </c>
      <c r="I33" s="5">
        <f t="shared" si="4"/>
        <v>-0.5999999999999996</v>
      </c>
      <c r="J33" s="5">
        <f t="shared" si="5"/>
        <v>-0.3000000000000007</v>
      </c>
      <c r="K33" s="5">
        <f t="shared" si="6"/>
        <v>0.29999999999999893</v>
      </c>
      <c r="L33" s="5"/>
      <c r="O33" s="47" t="str">
        <f t="shared" si="19"/>
        <v>B-A-C</v>
      </c>
      <c r="P33" s="48" t="str">
        <f aca="true" t="shared" si="39" ref="P33:P40">C33</f>
        <v>Nat</v>
      </c>
      <c r="Q33" s="5">
        <f t="shared" si="7"/>
        <v>234.1805806147327</v>
      </c>
      <c r="R33" s="5">
        <f t="shared" si="8"/>
        <v>228.23823856765264</v>
      </c>
      <c r="S33" s="5">
        <f t="shared" si="9"/>
        <v>231.25354238472138</v>
      </c>
      <c r="T33" s="5"/>
      <c r="V33" s="5">
        <f>IF(AND(ISNUMBER(R33),ISNUMBER(Q33)),R33-Q33,"miss")</f>
        <v>-5.9423420470800465</v>
      </c>
      <c r="W33" s="5">
        <f>IF(AND(ISNUMBER(S33),ISNUMBER(Q33)),S33-Q33,"miss")</f>
        <v>-2.9270382300113056</v>
      </c>
      <c r="X33" s="5">
        <f>IF(AND(ISNUMBER(S33),ISNUMBER(R33)),S33-R33,"miss")</f>
        <v>3.015303817068741</v>
      </c>
      <c r="Y33" s="5"/>
      <c r="AB33" s="47" t="str">
        <f>O33</f>
        <v>B-A-C</v>
      </c>
      <c r="AC33" s="48" t="str">
        <f>P33</f>
        <v>Nat</v>
      </c>
      <c r="AD33" s="39">
        <f t="shared" si="10"/>
        <v>33.33333333333333</v>
      </c>
      <c r="AE33" s="39">
        <f t="shared" si="11"/>
        <v>25.925925925925924</v>
      </c>
      <c r="AF33" s="39">
        <f t="shared" si="12"/>
        <v>29.629629629629626</v>
      </c>
      <c r="AG33" s="2"/>
      <c r="AH33" s="2"/>
      <c r="AI33" s="39">
        <f>IF(AND(ISNUMBER(AE33),ISNUMBER(AD33)),AE33-AD33,"miss")</f>
        <v>-7.407407407407405</v>
      </c>
      <c r="AJ33" s="39">
        <f>IF(AND(ISNUMBER(AF33),ISNUMBER(AD33)),AF33-AD33,"miss")</f>
        <v>-3.7037037037037024</v>
      </c>
      <c r="AK33" s="39">
        <f>IF(AND(ISNUMBER(AF33),ISNUMBER(AE33)),AF33-AE33,"miss")</f>
        <v>3.7037037037037024</v>
      </c>
      <c r="AL33" s="39"/>
      <c r="AO33" s="47" t="str">
        <f>AB33</f>
        <v>B-A-C</v>
      </c>
      <c r="AP33" s="48" t="str">
        <f>AC33</f>
        <v>Nat</v>
      </c>
      <c r="AQ33" s="5">
        <f t="shared" si="13"/>
        <v>3.22490309931942</v>
      </c>
      <c r="AR33" s="5">
        <f t="shared" si="14"/>
        <v>3.1304951684997055</v>
      </c>
      <c r="AS33" s="5">
        <f t="shared" si="15"/>
        <v>3.1780497164141406</v>
      </c>
      <c r="AT33" s="2"/>
      <c r="AU33" s="2"/>
      <c r="AV33" s="5">
        <f>IF(AND(ISNUMBER(AR33),ISNUMBER(AQ33)),AR33-AQ33,"miss")</f>
        <v>-0.09440793081971455</v>
      </c>
      <c r="AW33" s="5">
        <f>IF(AND(ISNUMBER(AS33),ISNUMBER(AQ33)),AS33-AQ33,"miss")</f>
        <v>-0.04685338290527952</v>
      </c>
      <c r="AX33" s="5">
        <f>IF(AND(ISNUMBER(AS33),ISNUMBER(AR33)),AS33-AR33,"miss")</f>
        <v>0.04755454791443503</v>
      </c>
      <c r="AY33" s="5"/>
      <c r="BB33" s="47" t="str">
        <f t="shared" si="21"/>
        <v>B-A-C</v>
      </c>
      <c r="BC33" s="48" t="str">
        <f t="shared" si="22"/>
        <v>Nat</v>
      </c>
      <c r="BD33" s="103">
        <f t="shared" si="16"/>
        <v>0.3283591823743521</v>
      </c>
      <c r="BE33" s="103">
        <f t="shared" si="17"/>
        <v>0.3184022478849735</v>
      </c>
      <c r="BF33" s="103">
        <f t="shared" si="18"/>
        <v>0.32341353678546897</v>
      </c>
      <c r="BG33" s="2"/>
      <c r="BH33" s="2"/>
      <c r="BI33" s="104">
        <f t="shared" si="36"/>
        <v>-0.009956934489378566</v>
      </c>
      <c r="BJ33" s="104">
        <f t="shared" si="37"/>
        <v>-0.0049456455888831075</v>
      </c>
      <c r="BK33" s="104">
        <f t="shared" si="38"/>
        <v>0.005011288900495459</v>
      </c>
      <c r="BL33" s="104"/>
    </row>
    <row r="34" spans="2:64" ht="12.75">
      <c r="B34" s="47" t="s">
        <v>77</v>
      </c>
      <c r="C34" s="83" t="s">
        <v>47</v>
      </c>
      <c r="D34" s="16">
        <v>11.4</v>
      </c>
      <c r="E34" s="16">
        <v>10.8</v>
      </c>
      <c r="F34" s="16">
        <v>11.2</v>
      </c>
      <c r="H34" s="122">
        <v>0</v>
      </c>
      <c r="I34" s="5">
        <f t="shared" si="4"/>
        <v>-0.5999999999999996</v>
      </c>
      <c r="J34" s="5">
        <f t="shared" si="5"/>
        <v>-0.20000000000000107</v>
      </c>
      <c r="K34" s="5">
        <f t="shared" si="6"/>
        <v>0.3999999999999986</v>
      </c>
      <c r="L34" s="5"/>
      <c r="O34" s="47" t="str">
        <f t="shared" si="19"/>
        <v>B-A-C</v>
      </c>
      <c r="P34" s="48" t="str">
        <f t="shared" si="39"/>
        <v>Nicky</v>
      </c>
      <c r="Q34" s="5">
        <f t="shared" si="7"/>
        <v>243.361335540045</v>
      </c>
      <c r="R34" s="5">
        <f t="shared" si="8"/>
        <v>237.9546134130174</v>
      </c>
      <c r="S34" s="5">
        <f t="shared" si="9"/>
        <v>241.59137783010488</v>
      </c>
      <c r="T34" s="5"/>
      <c r="V34" s="5">
        <f t="shared" si="27"/>
        <v>-5.406722127027592</v>
      </c>
      <c r="W34" s="5">
        <f t="shared" si="28"/>
        <v>-1.7699577099401154</v>
      </c>
      <c r="X34" s="5">
        <f t="shared" si="29"/>
        <v>3.636764417087477</v>
      </c>
      <c r="Y34" s="5"/>
      <c r="AB34" s="47" t="str">
        <f t="shared" si="23"/>
        <v>B-A-C</v>
      </c>
      <c r="AC34" s="48" t="str">
        <f t="shared" si="24"/>
        <v>Nicky</v>
      </c>
      <c r="AD34" s="39">
        <f t="shared" si="10"/>
        <v>40.74074074074074</v>
      </c>
      <c r="AE34" s="39">
        <f t="shared" si="11"/>
        <v>35.18518518518518</v>
      </c>
      <c r="AF34" s="39">
        <f t="shared" si="12"/>
        <v>38.88888888888889</v>
      </c>
      <c r="AG34" s="2"/>
      <c r="AH34" s="2"/>
      <c r="AI34" s="39">
        <f t="shared" si="30"/>
        <v>-5.555555555555557</v>
      </c>
      <c r="AJ34" s="39">
        <f t="shared" si="31"/>
        <v>-1.8518518518518476</v>
      </c>
      <c r="AK34" s="39">
        <f t="shared" si="32"/>
        <v>3.7037037037037095</v>
      </c>
      <c r="AL34" s="39"/>
      <c r="AO34" s="47" t="str">
        <f t="shared" si="25"/>
        <v>B-A-C</v>
      </c>
      <c r="AP34" s="48" t="str">
        <f t="shared" si="26"/>
        <v>Nicky</v>
      </c>
      <c r="AQ34" s="5">
        <f t="shared" si="13"/>
        <v>3.3763886032268267</v>
      </c>
      <c r="AR34" s="5">
        <f t="shared" si="14"/>
        <v>3.286335345030997</v>
      </c>
      <c r="AS34" s="5">
        <f t="shared" si="15"/>
        <v>3.3466401061363023</v>
      </c>
      <c r="AT34" s="2"/>
      <c r="AU34" s="2"/>
      <c r="AV34" s="5">
        <f t="shared" si="33"/>
        <v>-0.09005325819582977</v>
      </c>
      <c r="AW34" s="5">
        <f t="shared" si="34"/>
        <v>-0.029748497090524406</v>
      </c>
      <c r="AX34" s="5">
        <f t="shared" si="35"/>
        <v>0.06030476110530536</v>
      </c>
      <c r="AY34" s="5"/>
      <c r="BB34" s="47" t="str">
        <f t="shared" si="21"/>
        <v>B-A-C</v>
      </c>
      <c r="BC34" s="48" t="str">
        <f t="shared" si="22"/>
        <v>Nicky</v>
      </c>
      <c r="BD34" s="103">
        <f t="shared" si="16"/>
        <v>0.34440731898073373</v>
      </c>
      <c r="BE34" s="103">
        <f t="shared" si="17"/>
        <v>0.33485638447676247</v>
      </c>
      <c r="BF34" s="103">
        <f t="shared" si="18"/>
        <v>0.341248658637986</v>
      </c>
      <c r="BG34" s="2"/>
      <c r="BH34" s="2"/>
      <c r="BI34" s="104">
        <f t="shared" si="36"/>
        <v>-0.009550934503971265</v>
      </c>
      <c r="BJ34" s="104">
        <f t="shared" si="37"/>
        <v>-0.0031586603427477544</v>
      </c>
      <c r="BK34" s="104">
        <f t="shared" si="38"/>
        <v>0.00639227416122351</v>
      </c>
      <c r="BL34" s="104"/>
    </row>
    <row r="35" spans="2:64" ht="12.75">
      <c r="B35" s="47" t="s">
        <v>78</v>
      </c>
      <c r="C35" s="83" t="s">
        <v>44</v>
      </c>
      <c r="D35" s="16">
        <v>9.4</v>
      </c>
      <c r="E35" s="16">
        <v>9.8</v>
      </c>
      <c r="F35" s="16">
        <v>9.6</v>
      </c>
      <c r="H35" s="122">
        <v>0</v>
      </c>
      <c r="I35" s="5">
        <f t="shared" si="4"/>
        <v>0.40000000000000036</v>
      </c>
      <c r="J35" s="5">
        <f t="shared" si="5"/>
        <v>0.1999999999999993</v>
      </c>
      <c r="K35" s="5">
        <f t="shared" si="6"/>
        <v>-0.20000000000000107</v>
      </c>
      <c r="L35" s="5"/>
      <c r="O35" s="47" t="str">
        <f t="shared" si="19"/>
        <v>A-C-B</v>
      </c>
      <c r="P35" s="48" t="str">
        <f t="shared" si="39"/>
        <v>Pat</v>
      </c>
      <c r="Q35" s="5">
        <f t="shared" si="7"/>
        <v>224.07096892759583</v>
      </c>
      <c r="R35" s="5">
        <f t="shared" si="8"/>
        <v>228.23823856765264</v>
      </c>
      <c r="S35" s="5">
        <f t="shared" si="9"/>
        <v>226.17630984737906</v>
      </c>
      <c r="T35" s="5"/>
      <c r="V35" s="5">
        <f>IF(AND(ISNUMBER(R35),ISNUMBER(Q35)),R35-Q35,"miss")</f>
        <v>4.167269640056816</v>
      </c>
      <c r="W35" s="5">
        <f>IF(AND(ISNUMBER(S35),ISNUMBER(Q35)),S35-Q35,"miss")</f>
        <v>2.105340919783231</v>
      </c>
      <c r="X35" s="5">
        <f>IF(AND(ISNUMBER(S35),ISNUMBER(R35)),S35-R35,"miss")</f>
        <v>-2.0619287202735848</v>
      </c>
      <c r="Y35" s="5"/>
      <c r="AB35" s="47" t="str">
        <f>O35</f>
        <v>A-C-B</v>
      </c>
      <c r="AC35" s="48" t="str">
        <f>P35</f>
        <v>Pat</v>
      </c>
      <c r="AD35" s="39">
        <f t="shared" si="10"/>
        <v>22.22222222222222</v>
      </c>
      <c r="AE35" s="39">
        <f t="shared" si="11"/>
        <v>25.925925925925924</v>
      </c>
      <c r="AF35" s="39">
        <f t="shared" si="12"/>
        <v>24.074074074074073</v>
      </c>
      <c r="AG35" s="2"/>
      <c r="AH35" s="2"/>
      <c r="AI35" s="39">
        <f>IF(AND(ISNUMBER(AE35),ISNUMBER(AD35)),AE35-AD35,"miss")</f>
        <v>3.7037037037037024</v>
      </c>
      <c r="AJ35" s="39">
        <f>IF(AND(ISNUMBER(AF35),ISNUMBER(AD35)),AF35-AD35,"miss")</f>
        <v>1.8518518518518512</v>
      </c>
      <c r="AK35" s="39">
        <f>IF(AND(ISNUMBER(AF35),ISNUMBER(AE35)),AF35-AE35,"miss")</f>
        <v>-1.8518518518518512</v>
      </c>
      <c r="AL35" s="39"/>
      <c r="AO35" s="47" t="str">
        <f>AB35</f>
        <v>A-C-B</v>
      </c>
      <c r="AP35" s="48" t="str">
        <f>AC35</f>
        <v>Pat</v>
      </c>
      <c r="AQ35" s="5">
        <f t="shared" si="13"/>
        <v>3.0659419433511785</v>
      </c>
      <c r="AR35" s="5">
        <f t="shared" si="14"/>
        <v>3.1304951684997055</v>
      </c>
      <c r="AS35" s="5">
        <f t="shared" si="15"/>
        <v>3.0983866769659336</v>
      </c>
      <c r="AT35" s="2"/>
      <c r="AU35" s="2"/>
      <c r="AV35" s="5">
        <f>IF(AND(ISNUMBER(AR35),ISNUMBER(AQ35)),AR35-AQ35,"miss")</f>
        <v>0.06455322514852702</v>
      </c>
      <c r="AW35" s="5">
        <f>IF(AND(ISNUMBER(AS35),ISNUMBER(AQ35)),AS35-AQ35,"miss")</f>
        <v>0.032444733614755084</v>
      </c>
      <c r="AX35" s="5">
        <f>IF(AND(ISNUMBER(AS35),ISNUMBER(AR35)),AS35-AR35,"miss")</f>
        <v>-0.03210849153377193</v>
      </c>
      <c r="AY35" s="5"/>
      <c r="BB35" s="47" t="str">
        <f aca="true" t="shared" si="40" ref="BB35:BC40">AO35</f>
        <v>A-C-B</v>
      </c>
      <c r="BC35" s="48" t="str">
        <f t="shared" si="40"/>
        <v>Pat</v>
      </c>
      <c r="BD35" s="103">
        <f t="shared" si="16"/>
        <v>0.3116128333286751</v>
      </c>
      <c r="BE35" s="103">
        <f t="shared" si="17"/>
        <v>0.3184022478849735</v>
      </c>
      <c r="BF35" s="103">
        <f t="shared" si="18"/>
        <v>0.3150233452229202</v>
      </c>
      <c r="BG35" s="2"/>
      <c r="BH35" s="2"/>
      <c r="BI35" s="104">
        <f aca="true" t="shared" si="41" ref="BI35:BI40">IF(AND(ISNUMBER(BE35),ISNUMBER(BD35)),BE35-BD35,"miss")</f>
        <v>0.00678941455629839</v>
      </c>
      <c r="BJ35" s="104">
        <f aca="true" t="shared" si="42" ref="BJ35:BJ40">IF(AND(ISNUMBER(BF35),ISNUMBER(BD35)),BF35-BD35,"miss")</f>
        <v>0.003410511894245072</v>
      </c>
      <c r="BK35" s="104">
        <f aca="true" t="shared" si="43" ref="BK35:BK40">IF(AND(ISNUMBER(BF35),ISNUMBER(BE35)),BF35-BE35,"miss")</f>
        <v>-0.003378902662053318</v>
      </c>
      <c r="BL35" s="104"/>
    </row>
    <row r="36" spans="2:64" ht="12.75">
      <c r="B36" s="47" t="s">
        <v>78</v>
      </c>
      <c r="C36" s="83" t="s">
        <v>2</v>
      </c>
      <c r="D36" s="16">
        <v>13</v>
      </c>
      <c r="E36" s="16">
        <v>12.1</v>
      </c>
      <c r="F36" s="16">
        <v>13.3</v>
      </c>
      <c r="H36" s="122">
        <v>0</v>
      </c>
      <c r="I36" s="5">
        <f t="shared" si="4"/>
        <v>-0.9000000000000004</v>
      </c>
      <c r="J36" s="5">
        <f t="shared" si="5"/>
        <v>0.3000000000000007</v>
      </c>
      <c r="K36" s="5">
        <f t="shared" si="6"/>
        <v>1.200000000000001</v>
      </c>
      <c r="L36" s="5"/>
      <c r="O36" s="47" t="str">
        <f t="shared" si="19"/>
        <v>A-C-B</v>
      </c>
      <c r="P36" s="48" t="str">
        <f t="shared" si="39"/>
        <v>Phil</v>
      </c>
      <c r="Q36" s="5">
        <f t="shared" si="7"/>
        <v>256.49493574615366</v>
      </c>
      <c r="R36" s="5">
        <f t="shared" si="8"/>
        <v>249.32054526026954</v>
      </c>
      <c r="S36" s="5">
        <f t="shared" si="9"/>
        <v>258.7764035227708</v>
      </c>
      <c r="T36" s="5"/>
      <c r="V36" s="5">
        <f>IF(AND(ISNUMBER(R36),ISNUMBER(Q36)),R36-Q36,"miss")</f>
        <v>-7.174390485884118</v>
      </c>
      <c r="W36" s="5">
        <f>IF(AND(ISNUMBER(S36),ISNUMBER(Q36)),S36-Q36,"miss")</f>
        <v>2.2814677766171485</v>
      </c>
      <c r="X36" s="5">
        <f>IF(AND(ISNUMBER(S36),ISNUMBER(R36)),S36-R36,"miss")</f>
        <v>9.455858262501266</v>
      </c>
      <c r="Y36" s="5"/>
      <c r="AB36" s="47" t="str">
        <f>O36</f>
        <v>A-C-B</v>
      </c>
      <c r="AC36" s="48" t="str">
        <f>P36</f>
        <v>Phil</v>
      </c>
      <c r="AD36" s="39">
        <f t="shared" si="10"/>
        <v>62.96296296296296</v>
      </c>
      <c r="AE36" s="39">
        <f t="shared" si="11"/>
        <v>46.2962962962963</v>
      </c>
      <c r="AF36" s="39">
        <f t="shared" si="12"/>
        <v>72.22222222222221</v>
      </c>
      <c r="AG36" s="2"/>
      <c r="AH36" s="2"/>
      <c r="AI36" s="39">
        <f>IF(AND(ISNUMBER(AE36),ISNUMBER(AD36)),AE36-AD36,"miss")</f>
        <v>-16.666666666666664</v>
      </c>
      <c r="AJ36" s="39">
        <f>IF(AND(ISNUMBER(AF36),ISNUMBER(AD36)),AF36-AD36,"miss")</f>
        <v>9.259259259259252</v>
      </c>
      <c r="AK36" s="39">
        <f>IF(AND(ISNUMBER(AF36),ISNUMBER(AE36)),AF36-AE36,"miss")</f>
        <v>25.925925925925917</v>
      </c>
      <c r="AL36" s="39"/>
      <c r="AO36" s="47" t="str">
        <f>AB36</f>
        <v>A-C-B</v>
      </c>
      <c r="AP36" s="48" t="str">
        <f>AC36</f>
        <v>Phil</v>
      </c>
      <c r="AQ36" s="5">
        <f t="shared" si="13"/>
        <v>3.605551275463989</v>
      </c>
      <c r="AR36" s="5">
        <f t="shared" si="14"/>
        <v>3.478505426185217</v>
      </c>
      <c r="AS36" s="5">
        <f t="shared" si="15"/>
        <v>3.646916505762094</v>
      </c>
      <c r="AT36" s="2"/>
      <c r="AU36" s="2"/>
      <c r="AV36" s="5">
        <f>IF(AND(ISNUMBER(AR36),ISNUMBER(AQ36)),AR36-AQ36,"miss")</f>
        <v>-0.12704584927877205</v>
      </c>
      <c r="AW36" s="5">
        <f>IF(AND(ISNUMBER(AS36),ISNUMBER(AQ36)),AS36-AQ36,"miss")</f>
        <v>0.041365230298104905</v>
      </c>
      <c r="AX36" s="5">
        <f>IF(AND(ISNUMBER(AS36),ISNUMBER(AR36)),AS36-AR36,"miss")</f>
        <v>0.16841107957687695</v>
      </c>
      <c r="AY36" s="5"/>
      <c r="BB36" s="47" t="str">
        <f t="shared" si="40"/>
        <v>A-C-B</v>
      </c>
      <c r="BC36" s="48" t="str">
        <f t="shared" si="40"/>
        <v>Phil</v>
      </c>
      <c r="BD36" s="103">
        <f t="shared" si="16"/>
        <v>0.36886298422662445</v>
      </c>
      <c r="BE36" s="103">
        <f t="shared" si="17"/>
        <v>0.35527749346034315</v>
      </c>
      <c r="BF36" s="103">
        <f t="shared" si="18"/>
        <v>0.37330162485513574</v>
      </c>
      <c r="BG36" s="2"/>
      <c r="BH36" s="2"/>
      <c r="BI36" s="104">
        <f t="shared" si="41"/>
        <v>-0.013585490766281294</v>
      </c>
      <c r="BJ36" s="104">
        <f t="shared" si="42"/>
        <v>0.004438640628511292</v>
      </c>
      <c r="BK36" s="104">
        <f t="shared" si="43"/>
        <v>0.018024131394792586</v>
      </c>
      <c r="BL36" s="104"/>
    </row>
    <row r="37" spans="2:64" ht="12.75">
      <c r="B37" s="47" t="s">
        <v>78</v>
      </c>
      <c r="C37" s="83" t="s">
        <v>38</v>
      </c>
      <c r="D37" s="16">
        <v>8.9</v>
      </c>
      <c r="E37" s="16">
        <v>7.2</v>
      </c>
      <c r="F37" s="16">
        <v>7.6</v>
      </c>
      <c r="H37" s="122">
        <v>0</v>
      </c>
      <c r="I37" s="5">
        <f t="shared" si="4"/>
        <v>-1.7000000000000002</v>
      </c>
      <c r="J37" s="5">
        <f t="shared" si="5"/>
        <v>-1.3000000000000007</v>
      </c>
      <c r="K37" s="5">
        <f t="shared" si="6"/>
        <v>0.39999999999999947</v>
      </c>
      <c r="L37" s="5"/>
      <c r="O37" s="47" t="str">
        <f t="shared" si="19"/>
        <v>A-C-B</v>
      </c>
      <c r="P37" s="48" t="str">
        <f t="shared" si="39"/>
        <v>Quinn</v>
      </c>
      <c r="Q37" s="5">
        <f t="shared" si="7"/>
        <v>218.60512767380942</v>
      </c>
      <c r="R37" s="5">
        <f t="shared" si="8"/>
        <v>197.40810260220096</v>
      </c>
      <c r="S37" s="5">
        <f t="shared" si="9"/>
        <v>202.81482472922852</v>
      </c>
      <c r="T37" s="5"/>
      <c r="V37" s="5">
        <f t="shared" si="27"/>
        <v>-21.197025071608465</v>
      </c>
      <c r="W37" s="5">
        <f t="shared" si="28"/>
        <v>-15.790302944580901</v>
      </c>
      <c r="X37" s="5">
        <f t="shared" si="29"/>
        <v>5.406722127027564</v>
      </c>
      <c r="Y37" s="5"/>
      <c r="AB37" s="47" t="str">
        <f t="shared" si="23"/>
        <v>A-C-B</v>
      </c>
      <c r="AC37" s="48" t="str">
        <f t="shared" si="24"/>
        <v>Quinn</v>
      </c>
      <c r="AD37" s="39">
        <f t="shared" si="10"/>
        <v>16.666666666666664</v>
      </c>
      <c r="AE37" s="39">
        <f t="shared" si="11"/>
        <v>3.7037037037037033</v>
      </c>
      <c r="AF37" s="39">
        <f t="shared" si="12"/>
        <v>7.4074074074074066</v>
      </c>
      <c r="AG37" s="2"/>
      <c r="AH37" s="2"/>
      <c r="AI37" s="39">
        <f t="shared" si="30"/>
        <v>-12.962962962962962</v>
      </c>
      <c r="AJ37" s="39">
        <f t="shared" si="31"/>
        <v>-9.259259259259258</v>
      </c>
      <c r="AK37" s="39">
        <f t="shared" si="32"/>
        <v>3.7037037037037033</v>
      </c>
      <c r="AL37" s="39"/>
      <c r="AO37" s="47" t="str">
        <f t="shared" si="25"/>
        <v>A-C-B</v>
      </c>
      <c r="AP37" s="48" t="str">
        <f t="shared" si="26"/>
        <v>Quinn</v>
      </c>
      <c r="AQ37" s="5">
        <f t="shared" si="13"/>
        <v>2.9832867780352594</v>
      </c>
      <c r="AR37" s="5">
        <f t="shared" si="14"/>
        <v>2.6832815729997477</v>
      </c>
      <c r="AS37" s="5">
        <f t="shared" si="15"/>
        <v>2.756809750418044</v>
      </c>
      <c r="AT37" s="2"/>
      <c r="AU37" s="2"/>
      <c r="AV37" s="5">
        <f t="shared" si="33"/>
        <v>-0.30000520503551176</v>
      </c>
      <c r="AW37" s="5">
        <f t="shared" si="34"/>
        <v>-0.22647702761721522</v>
      </c>
      <c r="AX37" s="5">
        <f t="shared" si="35"/>
        <v>0.07352817741829654</v>
      </c>
      <c r="AY37" s="5"/>
      <c r="BB37" s="47" t="str">
        <f t="shared" si="40"/>
        <v>A-C-B</v>
      </c>
      <c r="BC37" s="48" t="str">
        <f t="shared" si="40"/>
        <v>Quinn</v>
      </c>
      <c r="BD37" s="103">
        <f t="shared" si="16"/>
        <v>0.3029411138077166</v>
      </c>
      <c r="BE37" s="103">
        <f t="shared" si="17"/>
        <v>0.27165712367757405</v>
      </c>
      <c r="BF37" s="103">
        <f t="shared" si="18"/>
        <v>0.2792980576692852</v>
      </c>
      <c r="BG37" s="2"/>
      <c r="BH37" s="2"/>
      <c r="BI37" s="104">
        <f t="shared" si="41"/>
        <v>-0.03128399013014255</v>
      </c>
      <c r="BJ37" s="104">
        <f t="shared" si="42"/>
        <v>-0.023643056138431373</v>
      </c>
      <c r="BK37" s="104">
        <f t="shared" si="43"/>
        <v>0.007640933991711174</v>
      </c>
      <c r="BL37" s="104"/>
    </row>
    <row r="38" spans="2:64" ht="12.75">
      <c r="B38" s="47" t="s">
        <v>79</v>
      </c>
      <c r="C38" s="83" t="s">
        <v>39</v>
      </c>
      <c r="D38" s="16">
        <v>13.3</v>
      </c>
      <c r="E38" s="16">
        <v>12.4</v>
      </c>
      <c r="F38" s="16">
        <v>11</v>
      </c>
      <c r="H38" s="122">
        <v>0</v>
      </c>
      <c r="I38" s="5">
        <f t="shared" si="4"/>
        <v>-0.9000000000000004</v>
      </c>
      <c r="J38" s="5">
        <f t="shared" si="5"/>
        <v>-2.3000000000000007</v>
      </c>
      <c r="K38" s="5">
        <f t="shared" si="6"/>
        <v>-1.4000000000000004</v>
      </c>
      <c r="L38" s="5"/>
      <c r="O38" s="47" t="str">
        <f t="shared" si="19"/>
        <v>A-B-C</v>
      </c>
      <c r="P38" s="48" t="str">
        <f t="shared" si="39"/>
        <v>Reece</v>
      </c>
      <c r="Q38" s="5">
        <f t="shared" si="7"/>
        <v>258.7764035227708</v>
      </c>
      <c r="R38" s="5">
        <f t="shared" si="8"/>
        <v>251.76964726109912</v>
      </c>
      <c r="S38" s="5">
        <f t="shared" si="9"/>
        <v>239.78952727983707</v>
      </c>
      <c r="T38" s="5"/>
      <c r="V38" s="5">
        <f t="shared" si="27"/>
        <v>-7.006756261671683</v>
      </c>
      <c r="W38" s="5">
        <f t="shared" si="28"/>
        <v>-18.986876242933732</v>
      </c>
      <c r="X38" s="5">
        <f t="shared" si="29"/>
        <v>-11.98011998126205</v>
      </c>
      <c r="Y38" s="5"/>
      <c r="AB38" s="47" t="str">
        <f t="shared" si="23"/>
        <v>A-B-C</v>
      </c>
      <c r="AC38" s="48" t="str">
        <f t="shared" si="24"/>
        <v>Reece</v>
      </c>
      <c r="AD38" s="39">
        <f t="shared" si="10"/>
        <v>72.22222222222221</v>
      </c>
      <c r="AE38" s="39">
        <f t="shared" si="11"/>
        <v>51.85185185185185</v>
      </c>
      <c r="AF38" s="39">
        <f t="shared" si="12"/>
        <v>37.03703703703704</v>
      </c>
      <c r="AG38" s="2"/>
      <c r="AH38" s="2"/>
      <c r="AI38" s="39">
        <f t="shared" si="30"/>
        <v>-20.370370370370367</v>
      </c>
      <c r="AJ38" s="39">
        <f t="shared" si="31"/>
        <v>-35.185185185185176</v>
      </c>
      <c r="AK38" s="39">
        <f t="shared" si="32"/>
        <v>-14.81481481481481</v>
      </c>
      <c r="AL38" s="39"/>
      <c r="AO38" s="47" t="str">
        <f t="shared" si="25"/>
        <v>A-B-C</v>
      </c>
      <c r="AP38" s="48" t="str">
        <f t="shared" si="26"/>
        <v>Reece</v>
      </c>
      <c r="AQ38" s="5">
        <f t="shared" si="13"/>
        <v>3.646916505762094</v>
      </c>
      <c r="AR38" s="5">
        <f t="shared" si="14"/>
        <v>3.521363372331802</v>
      </c>
      <c r="AS38" s="5">
        <f t="shared" si="15"/>
        <v>3.3166247903554</v>
      </c>
      <c r="AT38" s="2"/>
      <c r="AU38" s="2"/>
      <c r="AV38" s="5">
        <f t="shared" si="33"/>
        <v>-0.12555313343029217</v>
      </c>
      <c r="AW38" s="5">
        <f t="shared" si="34"/>
        <v>-0.3302917154066942</v>
      </c>
      <c r="AX38" s="5">
        <f t="shared" si="35"/>
        <v>-0.20473858197640205</v>
      </c>
      <c r="AY38" s="5"/>
      <c r="BB38" s="47" t="str">
        <f t="shared" si="40"/>
        <v>A-B-C</v>
      </c>
      <c r="BC38" s="48" t="str">
        <f t="shared" si="40"/>
        <v>Reece</v>
      </c>
      <c r="BD38" s="103">
        <f t="shared" si="16"/>
        <v>0.37330162485513574</v>
      </c>
      <c r="BE38" s="103">
        <f t="shared" si="17"/>
        <v>0.3598526630123081</v>
      </c>
      <c r="BF38" s="103">
        <f t="shared" si="18"/>
        <v>0.3380652547803307</v>
      </c>
      <c r="BG38" s="2"/>
      <c r="BH38" s="2"/>
      <c r="BI38" s="104">
        <f t="shared" si="41"/>
        <v>-0.013448961842827623</v>
      </c>
      <c r="BJ38" s="104">
        <f t="shared" si="42"/>
        <v>-0.03523637007480501</v>
      </c>
      <c r="BK38" s="104">
        <f t="shared" si="43"/>
        <v>-0.02178740823197739</v>
      </c>
      <c r="BL38" s="104"/>
    </row>
    <row r="39" spans="2:64" ht="12.75">
      <c r="B39" s="47" t="s">
        <v>79</v>
      </c>
      <c r="C39" s="83" t="s">
        <v>40</v>
      </c>
      <c r="D39" s="16">
        <v>15.9</v>
      </c>
      <c r="E39" s="16">
        <v>12</v>
      </c>
      <c r="F39" s="16">
        <v>16.7</v>
      </c>
      <c r="H39" s="122">
        <v>0</v>
      </c>
      <c r="I39" s="5">
        <f t="shared" si="4"/>
        <v>-3.9000000000000004</v>
      </c>
      <c r="J39" s="5">
        <f t="shared" si="5"/>
        <v>0.7999999999999989</v>
      </c>
      <c r="K39" s="5">
        <f t="shared" si="6"/>
        <v>4.699999999999999</v>
      </c>
      <c r="L39" s="5"/>
      <c r="O39" s="47" t="str">
        <f t="shared" si="19"/>
        <v>A-B-C</v>
      </c>
      <c r="P39" s="48" t="str">
        <f t="shared" si="39"/>
        <v>Robin</v>
      </c>
      <c r="Q39" s="5">
        <f t="shared" si="7"/>
        <v>276.6319109226186</v>
      </c>
      <c r="R39" s="5">
        <f t="shared" si="8"/>
        <v>248.49066497880003</v>
      </c>
      <c r="S39" s="5">
        <f t="shared" si="9"/>
        <v>281.54087194227094</v>
      </c>
      <c r="T39" s="5"/>
      <c r="V39" s="5">
        <f>IF(AND(ISNUMBER(R39),ISNUMBER(Q39)),R39-Q39,"miss")</f>
        <v>-28.141245943818575</v>
      </c>
      <c r="W39" s="5">
        <f>IF(AND(ISNUMBER(S39),ISNUMBER(Q39)),S39-Q39,"miss")</f>
        <v>4.908961019652338</v>
      </c>
      <c r="X39" s="5">
        <f>IF(AND(ISNUMBER(S39),ISNUMBER(R39)),S39-R39,"miss")</f>
        <v>33.05020696347091</v>
      </c>
      <c r="Y39" s="5"/>
      <c r="AB39" s="47" t="str">
        <f>O39</f>
        <v>A-B-C</v>
      </c>
      <c r="AC39" s="48" t="str">
        <f>P39</f>
        <v>Robin</v>
      </c>
      <c r="AD39" s="39">
        <f t="shared" si="10"/>
        <v>98.14814814814815</v>
      </c>
      <c r="AE39" s="39">
        <f t="shared" si="11"/>
        <v>42.592592592592595</v>
      </c>
      <c r="AF39" s="39">
        <f t="shared" si="12"/>
        <v>100</v>
      </c>
      <c r="AG39" s="2"/>
      <c r="AH39" s="2"/>
      <c r="AI39" s="39">
        <f>IF(AND(ISNUMBER(AE39),ISNUMBER(AD39)),AE39-AD39,"miss")</f>
        <v>-55.55555555555556</v>
      </c>
      <c r="AJ39" s="39">
        <f>IF(AND(ISNUMBER(AF39),ISNUMBER(AD39)),AF39-AD39,"miss")</f>
        <v>1.8518518518518476</v>
      </c>
      <c r="AK39" s="39">
        <f>IF(AND(ISNUMBER(AF39),ISNUMBER(AE39)),AF39-AE39,"miss")</f>
        <v>57.407407407407405</v>
      </c>
      <c r="AL39" s="39"/>
      <c r="AO39" s="47" t="str">
        <f>AB39</f>
        <v>A-B-C</v>
      </c>
      <c r="AP39" s="48" t="str">
        <f>AC39</f>
        <v>Robin</v>
      </c>
      <c r="AQ39" s="5">
        <f t="shared" si="13"/>
        <v>3.987480407475377</v>
      </c>
      <c r="AR39" s="5">
        <f t="shared" si="14"/>
        <v>3.4641016151377544</v>
      </c>
      <c r="AS39" s="5">
        <f t="shared" si="15"/>
        <v>4.08656334834051</v>
      </c>
      <c r="AT39" s="2"/>
      <c r="AU39" s="2"/>
      <c r="AV39" s="5">
        <f>IF(AND(ISNUMBER(AR39),ISNUMBER(AQ39)),AR39-AQ39,"miss")</f>
        <v>-0.5233787923376227</v>
      </c>
      <c r="AW39" s="5">
        <f>IF(AND(ISNUMBER(AS39),ISNUMBER(AQ39)),AS39-AQ39,"miss")</f>
        <v>0.09908294086513303</v>
      </c>
      <c r="AX39" s="5">
        <f>IF(AND(ISNUMBER(AS39),ISNUMBER(AR39)),AS39-AR39,"miss")</f>
        <v>0.6224617332027558</v>
      </c>
      <c r="AY39" s="5"/>
      <c r="BB39" s="47" t="str">
        <f t="shared" si="40"/>
        <v>A-B-C</v>
      </c>
      <c r="BC39" s="48" t="str">
        <f t="shared" si="40"/>
        <v>Robin</v>
      </c>
      <c r="BD39" s="103">
        <f t="shared" si="16"/>
        <v>0.4101512530517051</v>
      </c>
      <c r="BE39" s="103">
        <f t="shared" si="17"/>
        <v>0.3537416058896715</v>
      </c>
      <c r="BF39" s="103">
        <f t="shared" si="18"/>
        <v>0.4209813701965136</v>
      </c>
      <c r="BG39" s="2"/>
      <c r="BH39" s="2"/>
      <c r="BI39" s="104">
        <f t="shared" si="41"/>
        <v>-0.05640964716203356</v>
      </c>
      <c r="BJ39" s="104">
        <f t="shared" si="42"/>
        <v>0.010830117144808526</v>
      </c>
      <c r="BK39" s="104">
        <f t="shared" si="43"/>
        <v>0.06723976430684209</v>
      </c>
      <c r="BL39" s="104"/>
    </row>
    <row r="40" spans="2:64" ht="12.75">
      <c r="B40" s="47" t="s">
        <v>79</v>
      </c>
      <c r="C40" s="83" t="s">
        <v>0</v>
      </c>
      <c r="D40" s="16">
        <v>12.2</v>
      </c>
      <c r="E40" s="16">
        <v>9.3</v>
      </c>
      <c r="F40" s="16">
        <v>8.7</v>
      </c>
      <c r="H40" s="122">
        <v>0</v>
      </c>
      <c r="I40" s="5">
        <f t="shared" si="4"/>
        <v>-2.8999999999999986</v>
      </c>
      <c r="J40" s="5">
        <f t="shared" si="5"/>
        <v>-3.5</v>
      </c>
      <c r="K40" s="5">
        <f t="shared" si="6"/>
        <v>-0.6000000000000014</v>
      </c>
      <c r="L40" s="5"/>
      <c r="O40" s="47" t="str">
        <f t="shared" si="19"/>
        <v>A-B-C</v>
      </c>
      <c r="P40" s="48" t="str">
        <f t="shared" si="39"/>
        <v>Sam</v>
      </c>
      <c r="Q40" s="5">
        <f t="shared" si="7"/>
        <v>250.14359517392109</v>
      </c>
      <c r="R40" s="5">
        <f t="shared" si="8"/>
        <v>223.00144001592105</v>
      </c>
      <c r="S40" s="5">
        <f t="shared" si="9"/>
        <v>216.33230256605378</v>
      </c>
      <c r="T40" s="5"/>
      <c r="V40" s="5">
        <f t="shared" si="27"/>
        <v>-27.142155158000037</v>
      </c>
      <c r="W40" s="5">
        <f t="shared" si="28"/>
        <v>-33.8112926078673</v>
      </c>
      <c r="X40" s="5">
        <f t="shared" si="29"/>
        <v>-6.669137449867264</v>
      </c>
      <c r="Y40" s="5"/>
      <c r="AB40" s="47" t="str">
        <f t="shared" si="23"/>
        <v>A-B-C</v>
      </c>
      <c r="AC40" s="48" t="str">
        <f t="shared" si="24"/>
        <v>Sam</v>
      </c>
      <c r="AD40" s="39">
        <f t="shared" si="10"/>
        <v>50</v>
      </c>
      <c r="AE40" s="39">
        <f t="shared" si="11"/>
        <v>20.37037037037037</v>
      </c>
      <c r="AF40" s="39">
        <f t="shared" si="12"/>
        <v>14.814814814814813</v>
      </c>
      <c r="AG40" s="2"/>
      <c r="AH40" s="2"/>
      <c r="AI40" s="39">
        <f t="shared" si="30"/>
        <v>-29.62962962962963</v>
      </c>
      <c r="AJ40" s="39">
        <f t="shared" si="31"/>
        <v>-35.18518518518519</v>
      </c>
      <c r="AK40" s="39">
        <f t="shared" si="32"/>
        <v>-5.555555555555557</v>
      </c>
      <c r="AL40" s="39"/>
      <c r="AO40" s="47" t="str">
        <f t="shared" si="25"/>
        <v>A-B-C</v>
      </c>
      <c r="AP40" s="48" t="str">
        <f t="shared" si="26"/>
        <v>Sam</v>
      </c>
      <c r="AQ40" s="5">
        <f t="shared" si="13"/>
        <v>3.492849839314596</v>
      </c>
      <c r="AR40" s="5">
        <f t="shared" si="14"/>
        <v>3.0495901363953815</v>
      </c>
      <c r="AS40" s="5">
        <f t="shared" si="15"/>
        <v>2.949576240750525</v>
      </c>
      <c r="AT40" s="2"/>
      <c r="AU40" s="2"/>
      <c r="AV40" s="5">
        <f t="shared" si="33"/>
        <v>-0.4432597029192147</v>
      </c>
      <c r="AW40" s="5">
        <f t="shared" si="34"/>
        <v>-0.5432735985640713</v>
      </c>
      <c r="AX40" s="5">
        <f t="shared" si="35"/>
        <v>-0.10001389564485663</v>
      </c>
      <c r="AY40" s="5"/>
      <c r="BB40" s="47" t="str">
        <f t="shared" si="40"/>
        <v>A-B-C</v>
      </c>
      <c r="BC40" s="48" t="str">
        <f t="shared" si="40"/>
        <v>Sam</v>
      </c>
      <c r="BD40" s="103">
        <f t="shared" si="16"/>
        <v>0.3568079176963816</v>
      </c>
      <c r="BE40" s="103">
        <f t="shared" si="17"/>
        <v>0.30989539260385907</v>
      </c>
      <c r="BF40" s="103">
        <f t="shared" si="18"/>
        <v>0.2994111693695443</v>
      </c>
      <c r="BG40" s="2"/>
      <c r="BH40" s="2"/>
      <c r="BI40" s="104">
        <f t="shared" si="41"/>
        <v>-0.04691252509252253</v>
      </c>
      <c r="BJ40" s="104">
        <f t="shared" si="42"/>
        <v>-0.05739674832683728</v>
      </c>
      <c r="BK40" s="104">
        <f t="shared" si="43"/>
        <v>-0.010484223234314749</v>
      </c>
      <c r="BL40" s="104"/>
    </row>
    <row r="41" spans="2:64" s="9" customFormat="1" ht="12.75">
      <c r="B41" s="126"/>
      <c r="C41" s="82"/>
      <c r="D41" s="127"/>
      <c r="E41" s="127"/>
      <c r="F41" s="127"/>
      <c r="H41" s="128"/>
      <c r="I41" s="7"/>
      <c r="J41" s="7"/>
      <c r="K41" s="7"/>
      <c r="L41" s="7"/>
      <c r="O41" s="126"/>
      <c r="P41" s="46"/>
      <c r="Q41" s="7"/>
      <c r="R41" s="7"/>
      <c r="S41" s="7"/>
      <c r="T41" s="7"/>
      <c r="V41" s="7"/>
      <c r="W41" s="7"/>
      <c r="X41" s="7"/>
      <c r="Y41" s="7"/>
      <c r="AB41" s="126"/>
      <c r="AC41" s="46"/>
      <c r="AD41" s="129"/>
      <c r="AE41" s="129"/>
      <c r="AF41" s="129"/>
      <c r="AG41" s="114"/>
      <c r="AH41" s="114"/>
      <c r="AI41" s="129"/>
      <c r="AJ41" s="129"/>
      <c r="AK41" s="129"/>
      <c r="AL41" s="129"/>
      <c r="AO41" s="126"/>
      <c r="AP41" s="46"/>
      <c r="AQ41" s="7"/>
      <c r="AR41" s="7"/>
      <c r="AS41" s="7"/>
      <c r="AT41" s="114"/>
      <c r="AU41" s="114"/>
      <c r="AV41" s="7"/>
      <c r="AW41" s="7"/>
      <c r="AX41" s="7"/>
      <c r="AY41" s="7"/>
      <c r="BB41" s="126"/>
      <c r="BC41" s="46"/>
      <c r="BD41" s="8"/>
      <c r="BE41" s="8"/>
      <c r="BF41" s="8"/>
      <c r="BG41" s="114"/>
      <c r="BH41" s="114"/>
      <c r="BI41" s="130"/>
      <c r="BJ41" s="130"/>
      <c r="BK41" s="130"/>
      <c r="BL41" s="130"/>
    </row>
    <row r="42" spans="2:64" s="9" customFormat="1" ht="12.75">
      <c r="B42" s="44"/>
      <c r="C42" s="99" t="s">
        <v>97</v>
      </c>
      <c r="D42" s="8"/>
      <c r="E42" s="8"/>
      <c r="H42" s="121" t="s">
        <v>115</v>
      </c>
      <c r="I42" s="8"/>
      <c r="J42" s="8"/>
      <c r="K42" s="8"/>
      <c r="L42" s="8"/>
      <c r="P42" s="99" t="s">
        <v>97</v>
      </c>
      <c r="Q42" s="8"/>
      <c r="R42" s="8"/>
      <c r="U42" s="121" t="s">
        <v>115</v>
      </c>
      <c r="W42" s="8"/>
      <c r="X42" s="8"/>
      <c r="Y42" s="8"/>
      <c r="AC42" s="99" t="s">
        <v>97</v>
      </c>
      <c r="AD42" s="8"/>
      <c r="AE42" s="8"/>
      <c r="AF42" s="8"/>
      <c r="AG42" s="8"/>
      <c r="AH42" s="121" t="s">
        <v>115</v>
      </c>
      <c r="AI42" s="8"/>
      <c r="AJ42" s="8"/>
      <c r="AK42" s="8"/>
      <c r="AL42" s="8"/>
      <c r="AP42" s="99" t="s">
        <v>97</v>
      </c>
      <c r="AQ42" s="8"/>
      <c r="AR42" s="8"/>
      <c r="AS42" s="8"/>
      <c r="AT42" s="8"/>
      <c r="AU42" s="121" t="s">
        <v>115</v>
      </c>
      <c r="AV42" s="8"/>
      <c r="AW42" s="8"/>
      <c r="AX42" s="8"/>
      <c r="AY42" s="8"/>
      <c r="BC42" s="99" t="s">
        <v>97</v>
      </c>
      <c r="BD42" s="8"/>
      <c r="BE42" s="8"/>
      <c r="BF42" s="8"/>
      <c r="BG42" s="8"/>
      <c r="BH42" s="121" t="s">
        <v>115</v>
      </c>
      <c r="BI42" s="8"/>
      <c r="BJ42" s="8"/>
      <c r="BK42" s="8"/>
      <c r="BL42" s="8"/>
    </row>
    <row r="43" spans="2:64" s="9" customFormat="1" ht="12.75">
      <c r="B43" s="44"/>
      <c r="C43" s="6" t="s">
        <v>89</v>
      </c>
      <c r="D43" s="85">
        <f>AVERAGE(D23:D40)</f>
        <v>12.316666666666668</v>
      </c>
      <c r="E43" s="8"/>
      <c r="F43" s="8"/>
      <c r="G43" s="8"/>
      <c r="H43" s="6" t="s">
        <v>1</v>
      </c>
      <c r="I43" s="80">
        <f>AVERAGE(I23:I40)</f>
        <v>-1.1055555555555554</v>
      </c>
      <c r="J43" s="80">
        <f>AVERAGE(J23:J40)</f>
        <v>-0.7222222222222225</v>
      </c>
      <c r="K43" s="80">
        <f>AVERAGE(K23:K40)</f>
        <v>0.3833333333333329</v>
      </c>
      <c r="L43" s="80" t="e">
        <f>AVERAGE(L23:L40)</f>
        <v>#DIV/0!</v>
      </c>
      <c r="P43" s="6" t="s">
        <v>28</v>
      </c>
      <c r="Q43" s="87">
        <f>AVERAGE(Q23:Q40)</f>
        <v>249.03599101881142</v>
      </c>
      <c r="R43" s="8"/>
      <c r="U43" s="6" t="s">
        <v>28</v>
      </c>
      <c r="V43" s="7">
        <f>AVERAGE(V23:V40)</f>
        <v>-9.799996644540325</v>
      </c>
      <c r="W43" s="7">
        <f>AVERAGE(W23:W40)</f>
        <v>-6.517868773847891</v>
      </c>
      <c r="X43" s="7">
        <f>AVERAGE(X23:X40)</f>
        <v>3.2821278706924346</v>
      </c>
      <c r="Y43" s="7" t="e">
        <f>AVERAGE(Y23:Y40)</f>
        <v>#DIV/0!</v>
      </c>
      <c r="AC43" s="6" t="s">
        <v>28</v>
      </c>
      <c r="AD43" s="1">
        <f>AVERAGE(AD23:AD40)</f>
        <v>58.127572016460896</v>
      </c>
      <c r="AE43" s="8"/>
      <c r="AF43" s="8"/>
      <c r="AG43" s="8"/>
      <c r="AH43" s="6" t="s">
        <v>28</v>
      </c>
      <c r="AI43" s="5">
        <f>AVERAGE(AI23:AI40)</f>
        <v>-14.403292181069958</v>
      </c>
      <c r="AJ43" s="5">
        <f>AVERAGE(AJ23:AJ40)</f>
        <v>-8.436213991769547</v>
      </c>
      <c r="AK43" s="5">
        <f>AVERAGE(AK23:AK40)</f>
        <v>5.967078189300413</v>
      </c>
      <c r="AL43" s="5" t="e">
        <f>AVERAGE(AL23:AL40)</f>
        <v>#DIV/0!</v>
      </c>
      <c r="AP43" s="6" t="s">
        <v>28</v>
      </c>
      <c r="AQ43" s="1">
        <f>AVERAGE(AQ23:AQ40)</f>
        <v>3.492027677323347</v>
      </c>
      <c r="AR43" s="8"/>
      <c r="AS43" s="8"/>
      <c r="AT43" s="8"/>
      <c r="AU43" s="6" t="s">
        <v>28</v>
      </c>
      <c r="AV43" s="103">
        <f>AVERAGE(AV23:AV40)</f>
        <v>-0.1633060963802694</v>
      </c>
      <c r="AW43" s="103">
        <f>AVERAGE(AW23:AW40)</f>
        <v>-0.10815981875036168</v>
      </c>
      <c r="AX43" s="103">
        <f>AVERAGE(AX23:AX40)</f>
        <v>0.055146277629907745</v>
      </c>
      <c r="AY43" s="103" t="e">
        <f>AVERAGE(AY23:AY40)</f>
        <v>#DIV/0!</v>
      </c>
      <c r="BC43" s="6" t="s">
        <v>28</v>
      </c>
      <c r="BD43" s="115">
        <f>AVERAGE(BD23:BD40)</f>
        <v>0.35697281974680073</v>
      </c>
      <c r="BE43" s="8"/>
      <c r="BF43" s="8"/>
      <c r="BG43" s="8"/>
      <c r="BH43" s="6" t="s">
        <v>28</v>
      </c>
      <c r="BI43" s="104">
        <f>AVERAGE(BI23:BI40)</f>
        <v>-0.01737671703498319</v>
      </c>
      <c r="BJ43" s="104">
        <f>AVERAGE(BJ23:BJ40)</f>
        <v>-0.011479905888766758</v>
      </c>
      <c r="BK43" s="104">
        <f>AVERAGE(BK23:BK40)</f>
        <v>0.005896811146216433</v>
      </c>
      <c r="BL43" s="104" t="e">
        <f>AVERAGE(BL23:BL40)</f>
        <v>#DIV/0!</v>
      </c>
    </row>
    <row r="44" spans="3:64" s="9" customFormat="1" ht="12.75">
      <c r="C44" s="6" t="s">
        <v>90</v>
      </c>
      <c r="D44" s="85">
        <f>STDEV(D23:D40)</f>
        <v>2.436789112022329</v>
      </c>
      <c r="E44" s="8"/>
      <c r="F44" s="8"/>
      <c r="G44" s="8"/>
      <c r="H44" s="6" t="s">
        <v>84</v>
      </c>
      <c r="I44" s="80">
        <f>I43/I89</f>
        <v>-0.45369357163535495</v>
      </c>
      <c r="J44" s="80">
        <f>J43/J89</f>
        <v>-0.29638273523917674</v>
      </c>
      <c r="K44" s="80">
        <f>K43/K89</f>
        <v>0.15731083639617818</v>
      </c>
      <c r="L44" s="80" t="e">
        <f>L43/L89</f>
        <v>#DIV/0!</v>
      </c>
      <c r="P44" s="6" t="s">
        <v>29</v>
      </c>
      <c r="Q44" s="87">
        <f>STDEV(Q23:Q40)</f>
        <v>21.496795578737963</v>
      </c>
      <c r="R44" s="8"/>
      <c r="U44" s="6" t="s">
        <v>98</v>
      </c>
      <c r="V44" s="80">
        <f>V43/V110</f>
        <v>-0.45588174333449494</v>
      </c>
      <c r="W44" s="80">
        <f>W43/W110</f>
        <v>-0.30320187722744035</v>
      </c>
      <c r="X44" s="80">
        <f>X43/X110</f>
        <v>0.15267986610705456</v>
      </c>
      <c r="Y44" s="80" t="e">
        <f>Y43/Y110</f>
        <v>#DIV/0!</v>
      </c>
      <c r="AC44" s="6" t="s">
        <v>29</v>
      </c>
      <c r="AD44" s="1">
        <f>STDEV(AD23:AD40)</f>
        <v>30.203717321186012</v>
      </c>
      <c r="AE44" s="8"/>
      <c r="AF44" s="8"/>
      <c r="AG44" s="8"/>
      <c r="AH44" s="6" t="s">
        <v>98</v>
      </c>
      <c r="AI44" s="80">
        <f>AI43/AI110</f>
        <v>-0.4768715065071461</v>
      </c>
      <c r="AJ44" s="80">
        <f>AJ43/AJ110</f>
        <v>-0.27931045381132846</v>
      </c>
      <c r="AK44" s="80">
        <f>AK43/AK110</f>
        <v>0.19756105269581772</v>
      </c>
      <c r="AL44" s="80" t="e">
        <f>AL43/AL110</f>
        <v>#DIV/0!</v>
      </c>
      <c r="AP44" s="6" t="s">
        <v>29</v>
      </c>
      <c r="AQ44" s="1">
        <f>STDEV(AQ23:AQ40)</f>
        <v>0.36001377543405666</v>
      </c>
      <c r="AR44" s="8"/>
      <c r="AS44" s="8"/>
      <c r="AT44" s="8"/>
      <c r="AU44" s="6" t="s">
        <v>98</v>
      </c>
      <c r="AV44" s="80">
        <f>AV43/AV110</f>
        <v>-0.45361068804485793</v>
      </c>
      <c r="AW44" s="80">
        <f>AW43/AW110</f>
        <v>-0.3004324448973014</v>
      </c>
      <c r="AX44" s="80">
        <f>AX43/AX110</f>
        <v>0.15317824314755654</v>
      </c>
      <c r="AY44" s="80" t="e">
        <f>AY43/AY110</f>
        <v>#DIV/0!</v>
      </c>
      <c r="BC44" s="6" t="s">
        <v>29</v>
      </c>
      <c r="BD44" s="115">
        <f>STDEV(BD23:BD40)</f>
        <v>0.03827881602261342</v>
      </c>
      <c r="BE44" s="8"/>
      <c r="BF44" s="8"/>
      <c r="BG44" s="8"/>
      <c r="BH44" s="6" t="s">
        <v>98</v>
      </c>
      <c r="BI44" s="80">
        <f>BI43/BI110</f>
        <v>-0.45395126705898636</v>
      </c>
      <c r="BJ44" s="80">
        <f>BJ43/BJ110</f>
        <v>-0.29990232409447937</v>
      </c>
      <c r="BK44" s="80">
        <f>BK43/BK110</f>
        <v>0.15404894296450705</v>
      </c>
      <c r="BL44" s="80" t="e">
        <f>BL43/BL110</f>
        <v>#DIV/0!</v>
      </c>
    </row>
    <row r="45" spans="3:64" s="9" customFormat="1" ht="12.75">
      <c r="C45" s="6"/>
      <c r="D45" s="131"/>
      <c r="E45" s="8"/>
      <c r="F45" s="8"/>
      <c r="G45" s="8"/>
      <c r="H45" s="6" t="s">
        <v>3</v>
      </c>
      <c r="I45" s="81">
        <f>TTEST($H$23:$H$40,I23:I40,2,1)</f>
        <v>0.00037523977142596144</v>
      </c>
      <c r="J45" s="81">
        <f>TTEST($H$23:$H$40,J23:J40,2,1)</f>
        <v>0.042734147160496734</v>
      </c>
      <c r="K45" s="81">
        <f>TTEST($H$23:$H$40,K23:K40,2,1)</f>
        <v>0.2864387768901062</v>
      </c>
      <c r="L45" s="81" t="e">
        <f>TTEST($H$23:$H$40,L23:L40,2,1)</f>
        <v>#DIV/0!</v>
      </c>
      <c r="R45" s="8"/>
      <c r="U45" s="6" t="s">
        <v>86</v>
      </c>
      <c r="V45" s="77">
        <f>100*EXP(V43/100)-100</f>
        <v>-9.335106582384029</v>
      </c>
      <c r="W45" s="77">
        <f>100*EXP(W43/100)-100</f>
        <v>-6.309996412936286</v>
      </c>
      <c r="X45" s="77">
        <f>100*EXP(X43/100)-100</f>
        <v>3.336583825796424</v>
      </c>
      <c r="Y45" s="77" t="e">
        <f>100*EXP(Y43/100)-100</f>
        <v>#DIV/0!</v>
      </c>
      <c r="AE45" s="8"/>
      <c r="AF45" s="8"/>
      <c r="AG45" s="8"/>
      <c r="AH45" s="6" t="s">
        <v>3</v>
      </c>
      <c r="AI45" s="81">
        <f>TTEST($H$23:$H$40,AI23:AI40,2,1)</f>
        <v>0.0009700979164418012</v>
      </c>
      <c r="AJ45" s="81">
        <f>TTEST($H$23:$H$40,AJ23:AJ40,2,1)</f>
        <v>0.08650827453724771</v>
      </c>
      <c r="AK45" s="81">
        <f>TTEST($H$23:$H$40,AK23:AK40,2,1)</f>
        <v>0.18929894644824385</v>
      </c>
      <c r="AL45" s="81" t="e">
        <f>TTEST($H$23:$H$40,AL23:AL40,2,1)</f>
        <v>#DIV/0!</v>
      </c>
      <c r="AR45" s="8"/>
      <c r="AS45" s="8"/>
      <c r="AT45" s="8"/>
      <c r="AU45" s="6" t="s">
        <v>3</v>
      </c>
      <c r="AV45" s="81">
        <f>TTEST($H$23:$H$40,AV23:AV40,2,1)</f>
        <v>0.000304441291577742</v>
      </c>
      <c r="AW45" s="81">
        <f>TTEST($H$23:$H$40,AW23:AW40,2,1)</f>
        <v>0.04114778313307278</v>
      </c>
      <c r="AX45" s="81">
        <f>TTEST($H$23:$H$40,AX23:AX40,2,1)</f>
        <v>0.2805277805414105</v>
      </c>
      <c r="AY45" s="81" t="e">
        <f>TTEST($H$23:$H$40,AY23:AY40,2,1)</f>
        <v>#DIV/0!</v>
      </c>
      <c r="BE45" s="8"/>
      <c r="BF45" s="8"/>
      <c r="BG45" s="8"/>
      <c r="BH45" s="6" t="s">
        <v>3</v>
      </c>
      <c r="BI45" s="81">
        <f>TTEST($H$23:$H$40,BI23:BI40,2,1)</f>
        <v>0.0003080400047481851</v>
      </c>
      <c r="BJ45" s="81">
        <f>TTEST($H$23:$H$40,BJ23:BJ40,2,1)</f>
        <v>0.041304101822450374</v>
      </c>
      <c r="BK45" s="81">
        <f>TTEST($H$23:$H$40,BK23:BK40,2,1)</f>
        <v>0.280313510907229</v>
      </c>
      <c r="BL45" s="81" t="e">
        <f>TTEST($H$23:$H$40,BL23:BL40,2,1)</f>
        <v>#DIV/0!</v>
      </c>
    </row>
    <row r="46" spans="5:64" s="9" customFormat="1" ht="12.75">
      <c r="E46" s="8"/>
      <c r="F46" s="8"/>
      <c r="G46" s="8"/>
      <c r="H46" s="6" t="s">
        <v>19</v>
      </c>
      <c r="I46" s="39">
        <f>COUNT(I23:I40)-1</f>
        <v>17</v>
      </c>
      <c r="J46" s="39">
        <f>COUNT(J23:J40)-1</f>
        <v>17</v>
      </c>
      <c r="K46" s="39">
        <f>COUNT(K23:K40)-1</f>
        <v>17</v>
      </c>
      <c r="L46" s="39">
        <f>COUNT(L23:L40)-1</f>
        <v>-1</v>
      </c>
      <c r="P46" s="6" t="s">
        <v>6</v>
      </c>
      <c r="Q46" s="77">
        <f>EXP(Q43/100)</f>
        <v>12.06561787787662</v>
      </c>
      <c r="R46" s="8"/>
      <c r="U46" s="6" t="s">
        <v>85</v>
      </c>
      <c r="V46" s="79">
        <f>EXP(V43/100)</f>
        <v>0.9066489341761598</v>
      </c>
      <c r="W46" s="79">
        <f>EXP(W43/100)</f>
        <v>0.9369000358706371</v>
      </c>
      <c r="X46" s="79">
        <f>EXP(X43/100)</f>
        <v>1.0333658382579642</v>
      </c>
      <c r="Y46" s="79" t="e">
        <f>EXP(Y43/100)</f>
        <v>#DIV/0!</v>
      </c>
      <c r="AC46" s="6" t="s">
        <v>6</v>
      </c>
      <c r="AD46" s="78">
        <f>PERCENTILE(allraw,AD43/100)</f>
        <v>12.842283950617283</v>
      </c>
      <c r="AE46" s="8"/>
      <c r="AF46" s="8"/>
      <c r="AG46" s="8"/>
      <c r="AH46" s="6" t="s">
        <v>19</v>
      </c>
      <c r="AI46" s="39">
        <f>COUNT(AI23:AI40)-1</f>
        <v>17</v>
      </c>
      <c r="AJ46" s="39">
        <f>COUNT(AJ23:AJ40)-1</f>
        <v>17</v>
      </c>
      <c r="AK46" s="39">
        <f>COUNT(AK23:AK40)-1</f>
        <v>17</v>
      </c>
      <c r="AL46" s="39">
        <f>COUNT(AL23:AL40)-1</f>
        <v>-1</v>
      </c>
      <c r="AP46" s="6" t="s">
        <v>6</v>
      </c>
      <c r="AQ46" s="78">
        <f>AQ43^2</f>
        <v>12.194257299192289</v>
      </c>
      <c r="AR46" s="8"/>
      <c r="AS46" s="8"/>
      <c r="AT46" s="8"/>
      <c r="AU46" s="6" t="s">
        <v>19</v>
      </c>
      <c r="AV46" s="39">
        <f>COUNT(AV23:AV40)-1</f>
        <v>17</v>
      </c>
      <c r="AW46" s="39">
        <f>COUNT(AW23:AW40)-1</f>
        <v>17</v>
      </c>
      <c r="AX46" s="39">
        <f>COUNT(AX23:AX40)-1</f>
        <v>17</v>
      </c>
      <c r="AY46" s="39">
        <f>COUNT(AY23:AY40)-1</f>
        <v>-1</v>
      </c>
      <c r="BC46" s="6" t="s">
        <v>6</v>
      </c>
      <c r="BD46" s="77">
        <f>100*SIN(BD43)^2</f>
        <v>12.210796075727885</v>
      </c>
      <c r="BE46" s="8"/>
      <c r="BF46" s="8"/>
      <c r="BG46" s="8"/>
      <c r="BH46" s="6" t="s">
        <v>19</v>
      </c>
      <c r="BI46" s="39">
        <f>COUNT(BI23:BI40)-1</f>
        <v>17</v>
      </c>
      <c r="BJ46" s="39">
        <f>COUNT(BJ23:BJ40)-1</f>
        <v>17</v>
      </c>
      <c r="BK46" s="39">
        <f>COUNT(BK23:BK40)-1</f>
        <v>17</v>
      </c>
      <c r="BL46" s="39">
        <f>COUNT(BL23:BL40)-1</f>
        <v>-1</v>
      </c>
    </row>
    <row r="47" spans="3:59" s="9" customFormat="1" ht="12.75">
      <c r="C47" s="114" t="s">
        <v>91</v>
      </c>
      <c r="D47" s="147">
        <f>COUNT(D23:D40)</f>
        <v>18</v>
      </c>
      <c r="E47" s="8"/>
      <c r="F47" s="8"/>
      <c r="G47" s="8"/>
      <c r="P47" s="6" t="s">
        <v>87</v>
      </c>
      <c r="Q47" s="77">
        <f>100*EXP(Q44/100)-100</f>
        <v>23.98221672043735</v>
      </c>
      <c r="R47" s="8"/>
      <c r="U47" s="6" t="s">
        <v>3</v>
      </c>
      <c r="V47" s="81">
        <f>TTEST($H$23:$H$40,V23:V40,2,1)</f>
        <v>0.0003169093072454165</v>
      </c>
      <c r="W47" s="81">
        <f>TTEST($H$23:$H$40,W23:W40,2,1)</f>
        <v>0.04100710008561239</v>
      </c>
      <c r="X47" s="81">
        <f>TTEST($H$23:$H$40,X23:X40,2,1)</f>
        <v>0.27258164598422285</v>
      </c>
      <c r="Y47" s="81" t="e">
        <f>TTEST($H$23:$H$40,Y23:Y40,2,1)</f>
        <v>#DIV/0!</v>
      </c>
      <c r="AC47" s="6" t="s">
        <v>52</v>
      </c>
      <c r="AD47" s="78">
        <f>(PERCENTILE(allraw,(AD43+AD44)/100)-PERCENTILE(allraw,(AD43-AD44)/100))/2</f>
        <v>2.080053551725646</v>
      </c>
      <c r="AE47" s="8"/>
      <c r="AF47" s="8"/>
      <c r="AG47" s="8"/>
      <c r="AP47" s="6" t="s">
        <v>52</v>
      </c>
      <c r="AQ47" s="78">
        <f>((AQ43+AQ44)^2-(AQ43-AQ44)^2)/2</f>
        <v>2.514356136066797</v>
      </c>
      <c r="AR47" s="8"/>
      <c r="AS47" s="8"/>
      <c r="AT47" s="8"/>
      <c r="BC47" s="6" t="s">
        <v>52</v>
      </c>
      <c r="BD47" s="77">
        <f>100*(SIN(BD43+BD44)^2-SIN(BD43-BD44)^2)/2</f>
        <v>2.5041291014651184</v>
      </c>
      <c r="BE47" s="8"/>
      <c r="BF47" s="8"/>
      <c r="BG47" s="8"/>
    </row>
    <row r="48" spans="3:64" s="9" customFormat="1" ht="12.75">
      <c r="C48" s="6" t="s">
        <v>63</v>
      </c>
      <c r="D48" s="113">
        <f>COUNT(allraw)</f>
        <v>54</v>
      </c>
      <c r="E48" s="8"/>
      <c r="F48" s="8"/>
      <c r="G48" s="8"/>
      <c r="H48" s="131" t="s">
        <v>117</v>
      </c>
      <c r="I48" s="131">
        <f>STDEV(I23:I40)</f>
        <v>1.0613377918913147</v>
      </c>
      <c r="J48" s="131">
        <f>STDEV(J23:J40)</f>
        <v>1.3989725454799087</v>
      </c>
      <c r="K48" s="131">
        <f>STDEV(K23:K40)</f>
        <v>1.477776549215667</v>
      </c>
      <c r="L48" s="131" t="e">
        <f>STDEV(L23:L40)</f>
        <v>#DIV/0!</v>
      </c>
      <c r="P48" s="6" t="s">
        <v>88</v>
      </c>
      <c r="Q48" s="78">
        <f>EXP(Q44/100)</f>
        <v>1.2398221672043734</v>
      </c>
      <c r="R48" s="8"/>
      <c r="U48" s="6" t="s">
        <v>19</v>
      </c>
      <c r="V48" s="39">
        <f>COUNT(V23:V40)-1</f>
        <v>17</v>
      </c>
      <c r="W48" s="39">
        <f>COUNT(W23:W40)-1</f>
        <v>17</v>
      </c>
      <c r="X48" s="39">
        <f>COUNT(X23:X40)-1</f>
        <v>17</v>
      </c>
      <c r="Y48" s="39">
        <f>COUNT(Y23:Y40)-1</f>
        <v>-1</v>
      </c>
      <c r="AC48" s="6"/>
      <c r="AD48" s="1"/>
      <c r="AE48" s="8"/>
      <c r="AF48" s="8"/>
      <c r="AG48" s="8"/>
      <c r="AH48" s="131" t="s">
        <v>117</v>
      </c>
      <c r="AI48" s="7">
        <f>STDEV(AI23:AI40)</f>
        <v>15.35711631020315</v>
      </c>
      <c r="AJ48" s="7">
        <f>STDEV(AJ23:AJ40)</f>
        <v>19.67235681813149</v>
      </c>
      <c r="AK48" s="7">
        <f>STDEV(AK23:AK40)</f>
        <v>18.513676442734734</v>
      </c>
      <c r="AL48" s="7" t="e">
        <f>STDEV(AL23:AL40)</f>
        <v>#DIV/0!</v>
      </c>
      <c r="AP48" s="6"/>
      <c r="AQ48" s="8"/>
      <c r="AR48" s="8"/>
      <c r="AS48" s="8"/>
      <c r="AT48" s="8"/>
      <c r="AU48" s="131" t="s">
        <v>117</v>
      </c>
      <c r="AV48" s="8">
        <f>STDEV(AV23:AV40)</f>
        <v>0.15338491921459588</v>
      </c>
      <c r="AW48" s="8">
        <f>STDEV(AW23:AW40)</f>
        <v>0.20768638237699363</v>
      </c>
      <c r="AX48" s="8">
        <f>STDEV(AX23:AX40)</f>
        <v>0.2099082178522692</v>
      </c>
      <c r="AY48" s="8" t="e">
        <f>STDEV(AY23:AY40)</f>
        <v>#DIV/0!</v>
      </c>
      <c r="BC48" s="6"/>
      <c r="BD48" s="8"/>
      <c r="BE48" s="8"/>
      <c r="BF48" s="8"/>
      <c r="BG48" s="8"/>
      <c r="BH48" s="131" t="s">
        <v>117</v>
      </c>
      <c r="BI48" s="130">
        <f>STDEV(BI23:BI40)</f>
        <v>0.016340935446929796</v>
      </c>
      <c r="BJ48" s="130">
        <f>STDEV(BJ23:BJ40)</f>
        <v>0.022062713528393205</v>
      </c>
      <c r="BK48" s="130">
        <f>STDEV(BK23:BK40)</f>
        <v>0.022435208706649522</v>
      </c>
      <c r="BL48" s="130" t="e">
        <f>STDEV(BL23:BL40)</f>
        <v>#DIV/0!</v>
      </c>
    </row>
    <row r="49" spans="3:60" s="9" customFormat="1" ht="12.75">
      <c r="C49" s="99"/>
      <c r="D49" s="85"/>
      <c r="E49" s="8"/>
      <c r="F49" s="8"/>
      <c r="G49" s="8"/>
      <c r="H49" s="6"/>
      <c r="P49" s="6"/>
      <c r="Q49" s="131"/>
      <c r="R49" s="8"/>
      <c r="S49" s="121"/>
      <c r="AC49" s="99"/>
      <c r="AD49" s="8"/>
      <c r="AE49" s="8"/>
      <c r="AF49" s="8"/>
      <c r="AG49" s="8"/>
      <c r="AH49" s="6"/>
      <c r="AP49" s="6"/>
      <c r="AQ49" s="8"/>
      <c r="AR49" s="8"/>
      <c r="AS49" s="8"/>
      <c r="AT49" s="8"/>
      <c r="AU49" s="6"/>
      <c r="BC49" s="6"/>
      <c r="BD49" s="8"/>
      <c r="BE49" s="8"/>
      <c r="BF49" s="8"/>
      <c r="BG49" s="8"/>
      <c r="BH49" s="6"/>
    </row>
    <row r="50" spans="3:64" s="9" customFormat="1" ht="12.75">
      <c r="C50" s="6"/>
      <c r="D50" s="80"/>
      <c r="E50" s="8"/>
      <c r="F50" s="8"/>
      <c r="G50" s="8"/>
      <c r="H50" s="6"/>
      <c r="I50" s="146"/>
      <c r="J50" s="146"/>
      <c r="K50" s="146"/>
      <c r="L50" s="146"/>
      <c r="P50" s="6"/>
      <c r="Q50" s="88"/>
      <c r="R50" s="7"/>
      <c r="S50" s="6"/>
      <c r="T50" s="7"/>
      <c r="U50" s="131" t="s">
        <v>117</v>
      </c>
      <c r="V50" s="7">
        <f>STDEV(V23:V40)</f>
        <v>9.24304292606579</v>
      </c>
      <c r="W50" s="7">
        <f>STDEV(W23:W40)</f>
        <v>12.505646979678133</v>
      </c>
      <c r="X50" s="7">
        <f>STDEV(X23:X40)</f>
        <v>12.28073052451447</v>
      </c>
      <c r="Y50" s="7" t="e">
        <f>STDEV(Y23:Y40)</f>
        <v>#DIV/0!</v>
      </c>
      <c r="AC50" s="6"/>
      <c r="AD50" s="88"/>
      <c r="AE50" s="8"/>
      <c r="AF50" s="8"/>
      <c r="AG50" s="8"/>
      <c r="AH50" s="6"/>
      <c r="AI50" s="146"/>
      <c r="AJ50" s="146"/>
      <c r="AK50" s="146"/>
      <c r="AL50" s="146"/>
      <c r="AP50" s="6"/>
      <c r="AQ50" s="102"/>
      <c r="AR50" s="8"/>
      <c r="AS50" s="8"/>
      <c r="AT50" s="8"/>
      <c r="AU50" s="6"/>
      <c r="AV50" s="146"/>
      <c r="AW50" s="146"/>
      <c r="AX50" s="146"/>
      <c r="AY50" s="146"/>
      <c r="BC50" s="6"/>
      <c r="BD50" s="116"/>
      <c r="BE50" s="8"/>
      <c r="BF50" s="8"/>
      <c r="BG50" s="8"/>
      <c r="BH50" s="6"/>
      <c r="BI50" s="146"/>
      <c r="BJ50" s="146"/>
      <c r="BK50" s="146"/>
      <c r="BL50" s="146"/>
    </row>
    <row r="51" spans="3:64" ht="12.75">
      <c r="C51" s="6"/>
      <c r="D51" s="39"/>
      <c r="H51" s="6"/>
      <c r="I51" s="39"/>
      <c r="J51" s="39"/>
      <c r="K51" s="39"/>
      <c r="L51" s="39"/>
      <c r="P51" s="6"/>
      <c r="Q51" s="39"/>
      <c r="AC51" s="6"/>
      <c r="AD51" s="39"/>
      <c r="AH51" s="6"/>
      <c r="AI51" s="39"/>
      <c r="AJ51" s="39"/>
      <c r="AK51" s="39"/>
      <c r="AL51" s="39"/>
      <c r="AP51" s="6"/>
      <c r="AQ51" s="39"/>
      <c r="AU51" s="6"/>
      <c r="AV51" s="39"/>
      <c r="AW51" s="39"/>
      <c r="AX51" s="39"/>
      <c r="AY51" s="39"/>
      <c r="BC51" s="6"/>
      <c r="BD51" s="39"/>
      <c r="BH51" s="6"/>
      <c r="BI51" s="39"/>
      <c r="BJ51" s="39"/>
      <c r="BK51" s="39"/>
      <c r="BL51" s="39"/>
    </row>
    <row r="52" spans="7:59" s="56" customFormat="1" ht="12.75">
      <c r="G52" s="56" t="s">
        <v>4</v>
      </c>
      <c r="T52" s="56" t="s">
        <v>5</v>
      </c>
      <c r="AG52" s="56" t="s">
        <v>64</v>
      </c>
      <c r="AT52" s="56" t="s">
        <v>55</v>
      </c>
      <c r="BG52" s="56" t="s">
        <v>65</v>
      </c>
    </row>
    <row r="53" spans="21:25" ht="12.75">
      <c r="U53" s="6"/>
      <c r="V53" s="1"/>
      <c r="W53" s="1"/>
      <c r="X53" s="1"/>
      <c r="Y53" s="1"/>
    </row>
    <row r="54" spans="7:60" ht="29.25" customHeight="1">
      <c r="G54" s="149" t="s">
        <v>18</v>
      </c>
      <c r="H54" s="150"/>
      <c r="I54" s="86" t="str">
        <f>I22</f>
        <v>TrtA-Cntrl</v>
      </c>
      <c r="J54" s="86" t="str">
        <f>J22</f>
        <v>TrtB-Cntrl</v>
      </c>
      <c r="K54" s="86" t="str">
        <f>K22</f>
        <v>TrtB-TrtA</v>
      </c>
      <c r="L54" s="86" t="str">
        <f>L22</f>
        <v>other effect</v>
      </c>
      <c r="T54" s="149" t="s">
        <v>22</v>
      </c>
      <c r="U54" s="150"/>
      <c r="V54" s="86" t="str">
        <f>V22</f>
        <v>TrtA-Cntrl</v>
      </c>
      <c r="W54" s="86" t="str">
        <f>W22</f>
        <v>TrtB-Cntrl</v>
      </c>
      <c r="X54" s="86" t="str">
        <f>X22</f>
        <v>TrtB-TrtA</v>
      </c>
      <c r="Y54" s="86" t="str">
        <f>Y22</f>
        <v>other effect</v>
      </c>
      <c r="AG54" s="207" t="s">
        <v>62</v>
      </c>
      <c r="AH54" s="208"/>
      <c r="AT54" s="207" t="s">
        <v>59</v>
      </c>
      <c r="AU54" s="208"/>
      <c r="BG54" s="207" t="s">
        <v>59</v>
      </c>
      <c r="BH54" s="208"/>
    </row>
    <row r="55" spans="7:25" ht="12.75">
      <c r="G55" s="19"/>
      <c r="H55" s="22" t="s">
        <v>3</v>
      </c>
      <c r="I55" s="31">
        <f>I45</f>
        <v>0.00037523977142596144</v>
      </c>
      <c r="J55" s="31">
        <f>J45</f>
        <v>0.042734147160496734</v>
      </c>
      <c r="K55" s="31">
        <f>K45</f>
        <v>0.2864387768901062</v>
      </c>
      <c r="L55" s="31" t="e">
        <f>L45</f>
        <v>#DIV/0!</v>
      </c>
      <c r="T55" s="19"/>
      <c r="U55" s="22" t="s">
        <v>3</v>
      </c>
      <c r="V55" s="31">
        <f>V47</f>
        <v>0.0003169093072454165</v>
      </c>
      <c r="W55" s="31">
        <f>W47</f>
        <v>0.04100710008561239</v>
      </c>
      <c r="X55" s="31">
        <f>X47</f>
        <v>0.27258164598422285</v>
      </c>
      <c r="Y55" s="31" t="e">
        <f>Y47</f>
        <v>#DIV/0!</v>
      </c>
    </row>
    <row r="56" spans="7:25" ht="12.75">
      <c r="G56" s="19"/>
      <c r="H56" s="23" t="s">
        <v>8</v>
      </c>
      <c r="I56" s="15">
        <f>$E$19</f>
        <v>90</v>
      </c>
      <c r="J56" s="15">
        <f>I56</f>
        <v>90</v>
      </c>
      <c r="K56" s="15">
        <f>J56</f>
        <v>90</v>
      </c>
      <c r="L56" s="15">
        <f>K56</f>
        <v>90</v>
      </c>
      <c r="T56" s="19"/>
      <c r="U56" s="23" t="s">
        <v>8</v>
      </c>
      <c r="V56" s="15">
        <f>$E$19</f>
        <v>90</v>
      </c>
      <c r="W56" s="15">
        <f>V56</f>
        <v>90</v>
      </c>
      <c r="X56" s="15">
        <f>W56</f>
        <v>90</v>
      </c>
      <c r="Y56" s="15">
        <f>X56</f>
        <v>90</v>
      </c>
    </row>
    <row r="57" spans="7:25" ht="12.75">
      <c r="G57" s="19"/>
      <c r="H57" s="24" t="s">
        <v>19</v>
      </c>
      <c r="I57" s="25">
        <f>I46</f>
        <v>17</v>
      </c>
      <c r="J57" s="28">
        <f>J46</f>
        <v>17</v>
      </c>
      <c r="K57" s="28">
        <f>K46</f>
        <v>17</v>
      </c>
      <c r="L57" s="28">
        <f>L46</f>
        <v>-1</v>
      </c>
      <c r="T57" s="19"/>
      <c r="U57" s="24" t="s">
        <v>19</v>
      </c>
      <c r="V57" s="25">
        <f>V48</f>
        <v>17</v>
      </c>
      <c r="W57" s="28">
        <f>W48</f>
        <v>17</v>
      </c>
      <c r="X57" s="28">
        <f>X48</f>
        <v>17</v>
      </c>
      <c r="Y57" s="28">
        <f>Y48</f>
        <v>-1</v>
      </c>
    </row>
    <row r="58" spans="7:25" ht="12.75">
      <c r="G58" s="19"/>
      <c r="H58" s="132" t="s">
        <v>103</v>
      </c>
      <c r="I58" s="29">
        <f>I43</f>
        <v>-1.1055555555555554</v>
      </c>
      <c r="J58" s="29">
        <f>J43</f>
        <v>-0.7222222222222225</v>
      </c>
      <c r="K58" s="29">
        <f>K43</f>
        <v>0.3833333333333329</v>
      </c>
      <c r="L58" s="29" t="e">
        <f>L43</f>
        <v>#DIV/0!</v>
      </c>
      <c r="T58" s="19"/>
      <c r="U58" s="132" t="s">
        <v>99</v>
      </c>
      <c r="V58" s="14">
        <f>100*EXP(V118/100)-100</f>
        <v>-9.335106582384029</v>
      </c>
      <c r="W58" s="14">
        <f aca="true" t="shared" si="44" ref="V58:Y61">100*EXP(W118/100)-100</f>
        <v>-6.309996412936286</v>
      </c>
      <c r="X58" s="14">
        <f t="shared" si="44"/>
        <v>3.336583825796424</v>
      </c>
      <c r="Y58" s="14" t="e">
        <f t="shared" si="44"/>
        <v>#DIV/0!</v>
      </c>
    </row>
    <row r="59" spans="1:57" s="56" customFormat="1" ht="12.75" customHeight="1">
      <c r="A59"/>
      <c r="B59"/>
      <c r="C59"/>
      <c r="D59"/>
      <c r="E59"/>
      <c r="G59" s="196" t="str">
        <f>CONCATENATE(TEXT($E$19,"0"),"% confidence
limits")</f>
        <v>90% confidence
limits</v>
      </c>
      <c r="H59" s="20" t="s">
        <v>9</v>
      </c>
      <c r="I59" s="60">
        <f>I58-TINV((100-I56)/100,I57)*ABS(I58)/TINV(I55,I57)</f>
        <v>-1.5407619114098536</v>
      </c>
      <c r="J59" s="60">
        <f>J58-TINV((100-J56)/100,J57)*ABS(J58)/TINV(J55,J57)</f>
        <v>-1.2958414709373924</v>
      </c>
      <c r="K59" s="60">
        <f>K58-TINV((100-K56)/100,K57)*ABS(K58)/TINV(K55,K57)</f>
        <v>-0.22259833691617031</v>
      </c>
      <c r="L59" s="60" t="e">
        <f>L58-TINV((100-L56)/100,L57)*ABS(L58)/TINV(L55,L57)</f>
        <v>#DIV/0!</v>
      </c>
      <c r="N59"/>
      <c r="O59"/>
      <c r="P59"/>
      <c r="Q59"/>
      <c r="R59"/>
      <c r="T59" s="215" t="str">
        <f>CONCATENATE(TEXT($E$19,"0"),"% confidence
limits")</f>
        <v>90% confidence
limits</v>
      </c>
      <c r="U59" s="20" t="s">
        <v>9</v>
      </c>
      <c r="V59" s="63">
        <f t="shared" si="44"/>
        <v>-12.706932293095917</v>
      </c>
      <c r="W59" s="63">
        <f t="shared" si="44"/>
        <v>-10.99303428634677</v>
      </c>
      <c r="X59" s="63">
        <f t="shared" si="44"/>
        <v>-1.7380506257077144</v>
      </c>
      <c r="Y59" s="63" t="e">
        <f t="shared" si="44"/>
        <v>#DIV/0!</v>
      </c>
      <c r="AA59"/>
      <c r="AB59"/>
      <c r="AC59"/>
      <c r="AD59"/>
      <c r="AE59"/>
      <c r="AN59"/>
      <c r="AO59"/>
      <c r="AP59"/>
      <c r="AQ59"/>
      <c r="AR59"/>
      <c r="BA59"/>
      <c r="BB59"/>
      <c r="BC59"/>
      <c r="BD59"/>
      <c r="BE59"/>
    </row>
    <row r="60" spans="1:57" s="56" customFormat="1" ht="12.75" customHeight="1">
      <c r="A60"/>
      <c r="B60"/>
      <c r="C60"/>
      <c r="D60"/>
      <c r="E60"/>
      <c r="G60" s="197"/>
      <c r="H60" s="10" t="s">
        <v>10</v>
      </c>
      <c r="I60" s="61">
        <f>I58+TINV((100-I56)/100,I57)*ABS(I58)/TINV(I55,I57)</f>
        <v>-0.6703491997012571</v>
      </c>
      <c r="J60" s="61">
        <f>J58+TINV((100-J56)/100,J57)*ABS(J58)/TINV(J55,J57)</f>
        <v>-0.14860297350705254</v>
      </c>
      <c r="K60" s="61">
        <f>K58+TINV((100-K56)/100,K57)*ABS(K58)/TINV(K55,K57)</f>
        <v>0.9892650035828361</v>
      </c>
      <c r="L60" s="61" t="e">
        <f>L58+TINV((100-L56)/100,L57)*ABS(L58)/TINV(L55,L57)</f>
        <v>#DIV/0!</v>
      </c>
      <c r="N60"/>
      <c r="O60"/>
      <c r="P60"/>
      <c r="Q60"/>
      <c r="R60"/>
      <c r="T60" s="216"/>
      <c r="U60" s="10" t="s">
        <v>10</v>
      </c>
      <c r="V60" s="67">
        <f t="shared" si="44"/>
        <v>-5.833039044662556</v>
      </c>
      <c r="W60" s="67">
        <f t="shared" si="44"/>
        <v>-1.3805638495377082</v>
      </c>
      <c r="X60" s="67">
        <f t="shared" si="44"/>
        <v>8.67329240650696</v>
      </c>
      <c r="Y60" s="67" t="e">
        <f t="shared" si="44"/>
        <v>#DIV/0!</v>
      </c>
      <c r="AA60"/>
      <c r="AB60"/>
      <c r="AC60"/>
      <c r="AD60"/>
      <c r="AE60"/>
      <c r="AN60"/>
      <c r="AO60"/>
      <c r="AP60"/>
      <c r="AQ60"/>
      <c r="AR60"/>
      <c r="BA60"/>
      <c r="BB60"/>
      <c r="BC60"/>
      <c r="BD60"/>
      <c r="BE60"/>
    </row>
    <row r="61" spans="1:57" s="56" customFormat="1" ht="12.75">
      <c r="A61"/>
      <c r="B61"/>
      <c r="C61"/>
      <c r="D61"/>
      <c r="E61"/>
      <c r="G61" s="198"/>
      <c r="H61" s="11" t="s">
        <v>11</v>
      </c>
      <c r="I61" s="68">
        <f>(I60-I59)/2</f>
        <v>0.4352063558542983</v>
      </c>
      <c r="J61" s="68">
        <f>(J60-J59)/2</f>
        <v>0.5736192487151699</v>
      </c>
      <c r="K61" s="68">
        <f>(K60-K59)/2</f>
        <v>0.6059316702495032</v>
      </c>
      <c r="L61" s="68" t="e">
        <f>(L60-L59)/2</f>
        <v>#DIV/0!</v>
      </c>
      <c r="N61"/>
      <c r="O61"/>
      <c r="P61"/>
      <c r="Q61"/>
      <c r="R61"/>
      <c r="T61" s="73"/>
      <c r="U61" s="11" t="s">
        <v>124</v>
      </c>
      <c r="V61" s="62">
        <f t="shared" si="44"/>
        <v>3.8626500354336883</v>
      </c>
      <c r="W61" s="62">
        <f t="shared" si="44"/>
        <v>5.261428513894529</v>
      </c>
      <c r="X61" s="62">
        <f t="shared" si="44"/>
        <v>5.1643942378694305</v>
      </c>
      <c r="Y61" s="62" t="e">
        <f t="shared" si="44"/>
        <v>#DIV/0!</v>
      </c>
      <c r="AA61"/>
      <c r="AB61"/>
      <c r="AC61"/>
      <c r="AD61"/>
      <c r="AE61"/>
      <c r="AN61"/>
      <c r="AO61"/>
      <c r="AP61"/>
      <c r="AQ61"/>
      <c r="AR61"/>
      <c r="BA61"/>
      <c r="BB61"/>
      <c r="BC61"/>
      <c r="BD61"/>
      <c r="BE61"/>
    </row>
    <row r="62" spans="1:57" s="56" customFormat="1" ht="12.75" customHeight="1">
      <c r="A62"/>
      <c r="B62"/>
      <c r="C62"/>
      <c r="D62"/>
      <c r="E62"/>
      <c r="G62" s="171" t="s">
        <v>12</v>
      </c>
      <c r="H62" s="70" t="s">
        <v>14</v>
      </c>
      <c r="I62" s="109">
        <v>1</v>
      </c>
      <c r="J62" s="36">
        <f>I62</f>
        <v>1</v>
      </c>
      <c r="K62" s="36">
        <f>J62</f>
        <v>1</v>
      </c>
      <c r="L62" s="36">
        <f>K62</f>
        <v>1</v>
      </c>
      <c r="N62"/>
      <c r="O62"/>
      <c r="P62"/>
      <c r="Q62"/>
      <c r="R62"/>
      <c r="T62" s="171" t="s">
        <v>12</v>
      </c>
      <c r="U62" s="70" t="s">
        <v>14</v>
      </c>
      <c r="V62" s="109">
        <v>10</v>
      </c>
      <c r="W62" s="36">
        <f>V62</f>
        <v>10</v>
      </c>
      <c r="X62" s="36">
        <f>W62</f>
        <v>10</v>
      </c>
      <c r="Y62" s="36">
        <f>X62</f>
        <v>10</v>
      </c>
      <c r="AA62"/>
      <c r="AB62"/>
      <c r="AC62"/>
      <c r="AD62"/>
      <c r="AE62"/>
      <c r="AN62"/>
      <c r="AO62"/>
      <c r="AP62"/>
      <c r="AQ62"/>
      <c r="AR62"/>
      <c r="BA62"/>
      <c r="BB62"/>
      <c r="BC62"/>
      <c r="BD62"/>
      <c r="BE62"/>
    </row>
    <row r="63" spans="1:57" s="56" customFormat="1" ht="12.75" customHeight="1">
      <c r="A63"/>
      <c r="B63"/>
      <c r="C63"/>
      <c r="D63"/>
      <c r="E63"/>
      <c r="F63" s="21"/>
      <c r="G63" s="172"/>
      <c r="H63" s="71" t="s">
        <v>15</v>
      </c>
      <c r="I63" s="110">
        <f>-I62</f>
        <v>-1</v>
      </c>
      <c r="J63" s="38">
        <f>-J62</f>
        <v>-1</v>
      </c>
      <c r="K63" s="38">
        <f>-K62</f>
        <v>-1</v>
      </c>
      <c r="L63" s="38">
        <f>-L62</f>
        <v>-1</v>
      </c>
      <c r="N63"/>
      <c r="O63"/>
      <c r="P63"/>
      <c r="Q63"/>
      <c r="R63"/>
      <c r="T63" s="172"/>
      <c r="U63" s="71" t="s">
        <v>15</v>
      </c>
      <c r="V63" s="110">
        <f>-V62</f>
        <v>-10</v>
      </c>
      <c r="W63" s="38">
        <f>-W62</f>
        <v>-10</v>
      </c>
      <c r="X63" s="38">
        <f>-X62</f>
        <v>-10</v>
      </c>
      <c r="Y63" s="38">
        <f>-Y62</f>
        <v>-10</v>
      </c>
      <c r="AA63"/>
      <c r="AB63"/>
      <c r="AC63"/>
      <c r="AD63"/>
      <c r="AE63"/>
      <c r="AN63"/>
      <c r="AO63"/>
      <c r="AP63"/>
      <c r="AQ63"/>
      <c r="AR63"/>
      <c r="BA63"/>
      <c r="BB63"/>
      <c r="BC63"/>
      <c r="BD63"/>
      <c r="BE63"/>
    </row>
    <row r="64" spans="1:57" s="56" customFormat="1" ht="12.75" customHeight="1">
      <c r="A64"/>
      <c r="B64"/>
      <c r="C64"/>
      <c r="D64"/>
      <c r="E64"/>
      <c r="F64" s="21"/>
      <c r="G64" s="173" t="s">
        <v>16</v>
      </c>
      <c r="H64" s="181" t="s">
        <v>14</v>
      </c>
      <c r="I64" s="72">
        <f>IF(ISERROR(TDIST((I62-I58)/ABS(I58)*TINV(I55,I57),I57,1)),1-TDIST((I58-I62)/ABS(I58)*TINV(I55,I57),I57,1),TDIST((I62-I58)/ABS(I58)*TINV(I55,I57),I57,1))*100</f>
        <v>9.085200190339454E-06</v>
      </c>
      <c r="J64" s="72">
        <f>IF(ISERROR(TDIST((J62-J58)/ABS(J58)*TINV(J55,J57),J57,1)),1-TDIST((J58-J62)/ABS(J58)*TINV(J55,J57),J57,1),TDIST((J62-J58)/ABS(J58)*TINV(J55,J57),J57,1))*100</f>
        <v>0.003445654275280292</v>
      </c>
      <c r="K64" s="72">
        <f>IF(ISERROR(TDIST((K62-K58)/ABS(K58)*TINV(K55,K57),K57,1)),1-TDIST((K58-K62)/ABS(K58)*TINV(K55,K57),K57,1),TDIST((K62-K58)/ABS(K58)*TINV(K55,K57),K57,1))*100</f>
        <v>4.729270903560673</v>
      </c>
      <c r="L64" s="72" t="e">
        <f>IF(ISERROR(TDIST((L62-L58)/ABS(L58)*TINV(L55,L57),L57,1)),1-TDIST((L58-L62)/ABS(L58)*TINV(L55,L57),L57,1),TDIST((L62-L58)/ABS(L58)*TINV(L55,L57),L57,1))*100</f>
        <v>#DIV/0!</v>
      </c>
      <c r="N64"/>
      <c r="O64"/>
      <c r="P64"/>
      <c r="Q64"/>
      <c r="R64"/>
      <c r="T64" s="173" t="s">
        <v>16</v>
      </c>
      <c r="U64" s="181" t="s">
        <v>14</v>
      </c>
      <c r="V64" s="72">
        <f>V124</f>
        <v>4.332756821826073E-06</v>
      </c>
      <c r="W64" s="72">
        <f>W124</f>
        <v>0.002184707086205202</v>
      </c>
      <c r="X64" s="72">
        <f>X124</f>
        <v>2.2725636387221035</v>
      </c>
      <c r="Y64" s="72" t="e">
        <f>Y124</f>
        <v>#DIV/0!</v>
      </c>
      <c r="AA64"/>
      <c r="AB64"/>
      <c r="AC64"/>
      <c r="AD64"/>
      <c r="AE64"/>
      <c r="AN64"/>
      <c r="AO64"/>
      <c r="AP64"/>
      <c r="AQ64"/>
      <c r="AR64"/>
      <c r="BA64"/>
      <c r="BB64"/>
      <c r="BC64"/>
      <c r="BD64"/>
      <c r="BE64"/>
    </row>
    <row r="65" spans="1:57" s="56" customFormat="1" ht="30.75" customHeight="1">
      <c r="A65"/>
      <c r="B65"/>
      <c r="C65"/>
      <c r="D65"/>
      <c r="E65"/>
      <c r="F65" s="90"/>
      <c r="G65" s="174"/>
      <c r="H65" s="182"/>
      <c r="I65" s="18" t="str">
        <f>IF(I64&lt;1,"almost certainly not",IF(I64&lt;5,"very unlikely",IF(I64&lt;25,"unlikely, probably not",IF(I64&lt;75,"possibly, may (not)",IF(I64&lt;95,"likely, probable",IF(I64&lt;99,"very likely","almost certainly"))))))</f>
        <v>almost certainly not</v>
      </c>
      <c r="J65" s="18" t="str">
        <f>IF(J64&lt;1,"almost certainly not",IF(J64&lt;5,"very unlikely",IF(J64&lt;25,"unlikely, probably not",IF(J64&lt;75,"possibly, may (not)",IF(J64&lt;95,"likely, probable",IF(J64&lt;99,"very likely","almost certainly"))))))</f>
        <v>almost certainly not</v>
      </c>
      <c r="K65" s="18" t="str">
        <f>IF(K64&lt;1,"almost certainly not",IF(K64&lt;5,"very unlikely",IF(K64&lt;25,"unlikely, probably not",IF(K64&lt;75,"possibly, may (not)",IF(K64&lt;95,"likely, probable",IF(K64&lt;99,"very likely","almost certainly"))))))</f>
        <v>very unlikely</v>
      </c>
      <c r="L65" s="18" t="e">
        <f>IF(L64&lt;1,"almost certainly not",IF(L64&lt;5,"very unlikely",IF(L64&lt;25,"unlikely, probably not",IF(L64&lt;75,"possibly, may (not)",IF(L64&lt;95,"likely, probable",IF(L64&lt;99,"very likely","almost certainly"))))))</f>
        <v>#DIV/0!</v>
      </c>
      <c r="N65"/>
      <c r="O65"/>
      <c r="P65"/>
      <c r="Q65"/>
      <c r="R65"/>
      <c r="T65" s="174"/>
      <c r="U65" s="182"/>
      <c r="V65" s="18" t="str">
        <f aca="true" t="shared" si="45" ref="V65:X69">V125</f>
        <v>almost certainly not</v>
      </c>
      <c r="W65" s="18" t="str">
        <f t="shared" si="45"/>
        <v>almost certainly not</v>
      </c>
      <c r="X65" s="18" t="str">
        <f t="shared" si="45"/>
        <v>very unlikely</v>
      </c>
      <c r="Y65" s="18" t="e">
        <f>Y125</f>
        <v>#DIV/0!</v>
      </c>
      <c r="AA65"/>
      <c r="AB65"/>
      <c r="AC65"/>
      <c r="AD65"/>
      <c r="AE65"/>
      <c r="AN65"/>
      <c r="AO65"/>
      <c r="AP65"/>
      <c r="AQ65"/>
      <c r="AR65"/>
      <c r="BA65"/>
      <c r="BB65"/>
      <c r="BC65"/>
      <c r="BD65"/>
      <c r="BE65"/>
    </row>
    <row r="66" spans="1:57" s="56" customFormat="1" ht="12.75">
      <c r="A66"/>
      <c r="B66"/>
      <c r="C66"/>
      <c r="D66"/>
      <c r="E66"/>
      <c r="F66" s="21"/>
      <c r="G66" s="174"/>
      <c r="H66" s="177" t="s">
        <v>13</v>
      </c>
      <c r="I66" s="72">
        <f>100-I64-I68</f>
        <v>33.91829542216787</v>
      </c>
      <c r="J66" s="72">
        <f>100-J64-J68</f>
        <v>79.43392417765239</v>
      </c>
      <c r="K66" s="72">
        <f>100-K64-K68</f>
        <v>95.22141478890707</v>
      </c>
      <c r="L66" s="72" t="e">
        <f>100-L64-L68</f>
        <v>#DIV/0!</v>
      </c>
      <c r="N66"/>
      <c r="O66"/>
      <c r="P66"/>
      <c r="Q66"/>
      <c r="R66"/>
      <c r="T66" s="174"/>
      <c r="U66" s="177" t="s">
        <v>13</v>
      </c>
      <c r="V66" s="72">
        <f t="shared" si="45"/>
        <v>45.159391858401754</v>
      </c>
      <c r="W66" s="72">
        <f t="shared" si="45"/>
        <v>83.94792080039636</v>
      </c>
      <c r="X66" s="72">
        <f t="shared" si="45"/>
        <v>97.70896078317263</v>
      </c>
      <c r="Y66" s="72" t="e">
        <f>Y126</f>
        <v>#DIV/0!</v>
      </c>
      <c r="AA66"/>
      <c r="AB66"/>
      <c r="AC66"/>
      <c r="AD66"/>
      <c r="AE66"/>
      <c r="AN66"/>
      <c r="AO66"/>
      <c r="AP66"/>
      <c r="AQ66"/>
      <c r="AR66"/>
      <c r="BA66"/>
      <c r="BB66"/>
      <c r="BC66"/>
      <c r="BD66"/>
      <c r="BE66"/>
    </row>
    <row r="67" spans="1:57" s="56" customFormat="1" ht="28.5" customHeight="1">
      <c r="A67"/>
      <c r="B67"/>
      <c r="C67"/>
      <c r="D67"/>
      <c r="E67"/>
      <c r="F67" s="26"/>
      <c r="G67" s="174"/>
      <c r="H67" s="178"/>
      <c r="I67" s="18" t="str">
        <f>IF(I66&lt;1,"almost certainly not",IF(I66&lt;5,"very unlikely",IF(I66&lt;25,"unlikely, probably not",IF(I66&lt;75,"possibly, may (not)",IF(I66&lt;95,"likely, probable",IF(I66&lt;99,"very likely","almost certainly"))))))</f>
        <v>possibly, may (not)</v>
      </c>
      <c r="J67" s="18" t="str">
        <f>IF(J66&lt;1,"almost certainly not",IF(J66&lt;5,"very unlikely",IF(J66&lt;25,"unlikely, probably not",IF(J66&lt;75,"possibly, may (not)",IF(J66&lt;95,"likely, probable",IF(J66&lt;99,"very likely","almost certainly"))))))</f>
        <v>likely, probable</v>
      </c>
      <c r="K67" s="18" t="str">
        <f>IF(K66&lt;1,"almost certainly not",IF(K66&lt;5,"very unlikely",IF(K66&lt;25,"unlikely, probably not",IF(K66&lt;75,"possibly, may (not)",IF(K66&lt;95,"likely, probable",IF(K66&lt;99,"very likely","almost certainly"))))))</f>
        <v>very likely</v>
      </c>
      <c r="L67" s="18" t="e">
        <f>IF(L66&lt;1,"almost certainly not",IF(L66&lt;5,"very unlikely",IF(L66&lt;25,"unlikely, probably not",IF(L66&lt;75,"possibly, may (not)",IF(L66&lt;95,"likely, probable",IF(L66&lt;99,"very likely","almost certainly"))))))</f>
        <v>#DIV/0!</v>
      </c>
      <c r="N67"/>
      <c r="O67"/>
      <c r="P67"/>
      <c r="Q67"/>
      <c r="R67"/>
      <c r="T67" s="174"/>
      <c r="U67" s="178"/>
      <c r="V67" s="18" t="str">
        <f t="shared" si="45"/>
        <v>possibly, may (not)</v>
      </c>
      <c r="W67" s="18" t="str">
        <f t="shared" si="45"/>
        <v>likely, probable</v>
      </c>
      <c r="X67" s="18" t="str">
        <f t="shared" si="45"/>
        <v>very likely</v>
      </c>
      <c r="Y67" s="18" t="e">
        <f>Y127</f>
        <v>#DIV/0!</v>
      </c>
      <c r="AA67"/>
      <c r="AB67"/>
      <c r="AC67"/>
      <c r="AD67"/>
      <c r="AE67"/>
      <c r="AN67"/>
      <c r="AO67"/>
      <c r="AP67"/>
      <c r="AQ67"/>
      <c r="AR67"/>
      <c r="BA67"/>
      <c r="BB67"/>
      <c r="BC67"/>
      <c r="BD67"/>
      <c r="BE67"/>
    </row>
    <row r="68" spans="1:57" s="56" customFormat="1" ht="12.75">
      <c r="A68"/>
      <c r="B68"/>
      <c r="C68"/>
      <c r="D68"/>
      <c r="E68"/>
      <c r="F68" s="91"/>
      <c r="G68" s="174"/>
      <c r="H68" s="179" t="s">
        <v>15</v>
      </c>
      <c r="I68" s="72">
        <f>IF(ISERROR(TDIST((I63-I58)/ABS(I58)*TINV(I55,I57),I57,1)),TDIST((I58-I63)/ABS(I58)*TINV(I55,I57),I57,1),1-TDIST((I63-I58)/ABS(I58)*TINV(I55,I57),I57,1))*100</f>
        <v>66.08169549263194</v>
      </c>
      <c r="J68" s="72">
        <f>IF(ISERROR(TDIST((J63-J58)/ABS(J58)*TINV(J55,J57),J57,1)),TDIST((J58-J63)/ABS(J58)*TINV(J55,J57),J57,1),1-TDIST((J63-J58)/ABS(J58)*TINV(J55,J57),J57,1))*100</f>
        <v>20.562630168072328</v>
      </c>
      <c r="K68" s="72">
        <f>IF(ISERROR(TDIST((K63-K58)/ABS(K58)*TINV(K55,K57),K57,1)),TDIST((K58-K63)/ABS(K58)*TINV(K55,K57),K57,1),1-TDIST((K63-K58)/ABS(K58)*TINV(K55,K57),K57,1))*100</f>
        <v>0.04931430753225552</v>
      </c>
      <c r="L68" s="72" t="e">
        <f>IF(ISERROR(TDIST((L63-L58)/ABS(L58)*TINV(L55,L57),L57,1)),TDIST((L58-L63)/ABS(L58)*TINV(L55,L57),L57,1),1-TDIST((L63-L58)/ABS(L58)*TINV(L55,L57),L57,1))*100</f>
        <v>#DIV/0!</v>
      </c>
      <c r="N68"/>
      <c r="O68"/>
      <c r="P68"/>
      <c r="Q68"/>
      <c r="R68"/>
      <c r="T68" s="174"/>
      <c r="U68" s="179" t="s">
        <v>15</v>
      </c>
      <c r="V68" s="72">
        <f t="shared" si="45"/>
        <v>54.84060380884143</v>
      </c>
      <c r="W68" s="72">
        <f t="shared" si="45"/>
        <v>16.049894492517442</v>
      </c>
      <c r="X68" s="72">
        <f t="shared" si="45"/>
        <v>0.018475578105267468</v>
      </c>
      <c r="Y68" s="72" t="e">
        <f>Y128</f>
        <v>#DIV/0!</v>
      </c>
      <c r="AA68"/>
      <c r="AB68"/>
      <c r="AC68"/>
      <c r="AD68"/>
      <c r="AE68"/>
      <c r="AN68"/>
      <c r="AO68"/>
      <c r="AP68"/>
      <c r="AQ68"/>
      <c r="AR68"/>
      <c r="BA68"/>
      <c r="BB68"/>
      <c r="BC68"/>
      <c r="BD68"/>
      <c r="BE68"/>
    </row>
    <row r="69" spans="1:57" s="56" customFormat="1" ht="28.5" customHeight="1">
      <c r="A69"/>
      <c r="B69"/>
      <c r="C69"/>
      <c r="D69"/>
      <c r="E69"/>
      <c r="F69" s="21"/>
      <c r="G69" s="175"/>
      <c r="H69" s="180"/>
      <c r="I69" s="18" t="str">
        <f>IF(I68&lt;1,"almost certainly not",IF(I68&lt;5,"very unlikely",IF(I68&lt;25,"unlikely, probably not",IF(I68&lt;75,"possibly, may (not)",IF(I68&lt;95,"likely, probable",IF(I68&lt;99,"very likely","almost certainly"))))))</f>
        <v>possibly, may (not)</v>
      </c>
      <c r="J69" s="18" t="str">
        <f>IF(J68&lt;1,"almost certainly not",IF(J68&lt;5,"very unlikely",IF(J68&lt;25,"unlikely, probably not",IF(J68&lt;75,"possibly, may (not)",IF(J68&lt;95,"likely, probable",IF(J68&lt;99,"very likely","almost certainly"))))))</f>
        <v>unlikely, probably not</v>
      </c>
      <c r="K69" s="18" t="str">
        <f>IF(K68&lt;1,"almost certainly not",IF(K68&lt;5,"very unlikely",IF(K68&lt;25,"unlikely, probably not",IF(K68&lt;75,"possibly, may (not)",IF(K68&lt;95,"likely, probable",IF(K68&lt;99,"very likely","almost certainly"))))))</f>
        <v>almost certainly not</v>
      </c>
      <c r="L69" s="18" t="e">
        <f>IF(L68&lt;1,"almost certainly not",IF(L68&lt;5,"very unlikely",IF(L68&lt;25,"unlikely, probably not",IF(L68&lt;75,"possibly, may (not)",IF(L68&lt;95,"likely, probable",IF(L68&lt;99,"very likely","almost certainly"))))))</f>
        <v>#DIV/0!</v>
      </c>
      <c r="N69"/>
      <c r="O69"/>
      <c r="P69"/>
      <c r="Q69"/>
      <c r="R69"/>
      <c r="T69" s="175"/>
      <c r="U69" s="180"/>
      <c r="V69" s="18" t="str">
        <f t="shared" si="45"/>
        <v>possibly, may (not)</v>
      </c>
      <c r="W69" s="18" t="str">
        <f t="shared" si="45"/>
        <v>unlikely, probably not</v>
      </c>
      <c r="X69" s="18" t="str">
        <f t="shared" si="45"/>
        <v>almost certainly not</v>
      </c>
      <c r="Y69" s="18" t="e">
        <f>Y129</f>
        <v>#DIV/0!</v>
      </c>
      <c r="AA69"/>
      <c r="AB69"/>
      <c r="AC69"/>
      <c r="AD69"/>
      <c r="AE69"/>
      <c r="AN69"/>
      <c r="AO69"/>
      <c r="AP69"/>
      <c r="AQ69"/>
      <c r="AR69"/>
      <c r="BA69"/>
      <c r="BB69"/>
      <c r="BC69"/>
      <c r="BD69"/>
      <c r="BE69"/>
    </row>
    <row r="70" spans="6:25" ht="12.75" customHeight="1">
      <c r="F70" s="21"/>
      <c r="G70" s="93"/>
      <c r="H70" s="94"/>
      <c r="I70" s="96"/>
      <c r="J70" s="96"/>
      <c r="K70" s="96"/>
      <c r="L70" s="96"/>
      <c r="T70" s="119"/>
      <c r="U70" s="94"/>
      <c r="V70" s="97"/>
      <c r="W70" s="97"/>
      <c r="X70" s="97"/>
      <c r="Y70" s="97"/>
    </row>
    <row r="71" spans="7:59" s="56" customFormat="1" ht="12.75">
      <c r="G71" s="56" t="s">
        <v>4</v>
      </c>
      <c r="T71" s="56" t="s">
        <v>5</v>
      </c>
      <c r="AG71" s="56" t="s">
        <v>64</v>
      </c>
      <c r="AT71" s="56" t="s">
        <v>55</v>
      </c>
      <c r="BG71" s="56" t="s">
        <v>65</v>
      </c>
    </row>
    <row r="72" ht="12.75">
      <c r="F72" s="21"/>
    </row>
    <row r="73" spans="7:64" ht="27.75" customHeight="1">
      <c r="G73" s="149" t="s">
        <v>20</v>
      </c>
      <c r="H73" s="150"/>
      <c r="I73" s="86" t="str">
        <f>I22</f>
        <v>TrtA-Cntrl</v>
      </c>
      <c r="J73" s="86" t="str">
        <f>J22</f>
        <v>TrtB-Cntrl</v>
      </c>
      <c r="K73" s="86" t="str">
        <f>K22</f>
        <v>TrtB-TrtA</v>
      </c>
      <c r="L73" s="86" t="str">
        <f>L22</f>
        <v>other effect</v>
      </c>
      <c r="T73" s="149" t="s">
        <v>21</v>
      </c>
      <c r="U73" s="150"/>
      <c r="V73" s="86" t="str">
        <f>V22</f>
        <v>TrtA-Cntrl</v>
      </c>
      <c r="W73" s="86" t="str">
        <f>W22</f>
        <v>TrtB-Cntrl</v>
      </c>
      <c r="X73" s="86" t="str">
        <f>X22</f>
        <v>TrtB-TrtA</v>
      </c>
      <c r="Y73" s="86" t="str">
        <f>Y22</f>
        <v>other effect</v>
      </c>
      <c r="AG73" s="207" t="s">
        <v>62</v>
      </c>
      <c r="AH73" s="208"/>
      <c r="AI73" s="86" t="str">
        <f>AI22</f>
        <v>TrtA-Cntrl</v>
      </c>
      <c r="AJ73" s="86" t="str">
        <f>AJ22</f>
        <v>TrtB-Cntrl</v>
      </c>
      <c r="AK73" s="86" t="str">
        <f>AK22</f>
        <v>TrtB-TrtA</v>
      </c>
      <c r="AL73" s="86" t="str">
        <f>AL22</f>
        <v>other effect</v>
      </c>
      <c r="AT73" s="207" t="s">
        <v>59</v>
      </c>
      <c r="AU73" s="208"/>
      <c r="AV73" s="86" t="str">
        <f>AV22</f>
        <v>TrtA-Cntrl</v>
      </c>
      <c r="AW73" s="86" t="str">
        <f>AW22</f>
        <v>TrtB-Cntrl</v>
      </c>
      <c r="AX73" s="86" t="str">
        <f>AX22</f>
        <v>TrtB-TrtA</v>
      </c>
      <c r="AY73" s="86" t="str">
        <f>AY22</f>
        <v>other effect</v>
      </c>
      <c r="BG73" s="207" t="s">
        <v>59</v>
      </c>
      <c r="BH73" s="208"/>
      <c r="BI73" s="86" t="str">
        <f>BI22</f>
        <v>TrtA-Cntrl</v>
      </c>
      <c r="BJ73" s="86" t="str">
        <f>BJ22</f>
        <v>TrtB-Cntrl</v>
      </c>
      <c r="BK73" s="86" t="str">
        <f>BK22</f>
        <v>TrtB-TrtA</v>
      </c>
      <c r="BL73" s="86" t="str">
        <f>BL22</f>
        <v>other effect</v>
      </c>
    </row>
    <row r="74" spans="7:64" ht="12.75">
      <c r="G74" s="19"/>
      <c r="H74" s="22" t="s">
        <v>3</v>
      </c>
      <c r="I74" s="31">
        <f>I45</f>
        <v>0.00037523977142596144</v>
      </c>
      <c r="J74" s="31">
        <f>J45</f>
        <v>0.042734147160496734</v>
      </c>
      <c r="K74" s="31">
        <f>K45</f>
        <v>0.2864387768901062</v>
      </c>
      <c r="L74" s="31" t="e">
        <f>L45</f>
        <v>#DIV/0!</v>
      </c>
      <c r="T74" s="19"/>
      <c r="U74" s="22" t="s">
        <v>3</v>
      </c>
      <c r="V74" s="31">
        <f>V47</f>
        <v>0.0003169093072454165</v>
      </c>
      <c r="W74" s="31">
        <f>W47</f>
        <v>0.04100710008561239</v>
      </c>
      <c r="X74" s="31">
        <f>X47</f>
        <v>0.27258164598422285</v>
      </c>
      <c r="Y74" s="31" t="e">
        <f>Y47</f>
        <v>#DIV/0!</v>
      </c>
      <c r="AG74" s="19"/>
      <c r="AH74" s="22" t="s">
        <v>3</v>
      </c>
      <c r="AI74" s="31">
        <f>AI45</f>
        <v>0.0009700979164418012</v>
      </c>
      <c r="AJ74" s="31">
        <f>AJ45</f>
        <v>0.08650827453724771</v>
      </c>
      <c r="AK74" s="31">
        <f>AK45</f>
        <v>0.18929894644824385</v>
      </c>
      <c r="AL74" s="31" t="e">
        <f>AL45</f>
        <v>#DIV/0!</v>
      </c>
      <c r="AT74" s="19"/>
      <c r="AU74" s="22" t="s">
        <v>3</v>
      </c>
      <c r="AV74" s="31">
        <f>AV45</f>
        <v>0.000304441291577742</v>
      </c>
      <c r="AW74" s="31">
        <f>AW45</f>
        <v>0.04114778313307278</v>
      </c>
      <c r="AX74" s="31">
        <f>AX45</f>
        <v>0.2805277805414105</v>
      </c>
      <c r="AY74" s="31" t="e">
        <f>AY45</f>
        <v>#DIV/0!</v>
      </c>
      <c r="BG74" s="19"/>
      <c r="BH74" s="22" t="s">
        <v>3</v>
      </c>
      <c r="BI74" s="31">
        <f>BI45</f>
        <v>0.0003080400047481851</v>
      </c>
      <c r="BJ74" s="31">
        <f>BJ45</f>
        <v>0.041304101822450374</v>
      </c>
      <c r="BK74" s="31">
        <f>BK45</f>
        <v>0.280313510907229</v>
      </c>
      <c r="BL74" s="31" t="e">
        <f>BL45</f>
        <v>#DIV/0!</v>
      </c>
    </row>
    <row r="75" spans="7:64" ht="12.75">
      <c r="G75" s="19"/>
      <c r="H75" s="23" t="s">
        <v>8</v>
      </c>
      <c r="I75" s="15">
        <f>$E$19</f>
        <v>90</v>
      </c>
      <c r="J75" s="15">
        <f>I75</f>
        <v>90</v>
      </c>
      <c r="K75" s="15">
        <f>J75</f>
        <v>90</v>
      </c>
      <c r="L75" s="15">
        <f>K75</f>
        <v>90</v>
      </c>
      <c r="T75" s="19"/>
      <c r="U75" s="23" t="s">
        <v>8</v>
      </c>
      <c r="V75" s="15">
        <f>$E$19</f>
        <v>90</v>
      </c>
      <c r="W75" s="15">
        <f>V75</f>
        <v>90</v>
      </c>
      <c r="X75" s="15">
        <f>W75</f>
        <v>90</v>
      </c>
      <c r="Y75" s="15">
        <f>X75</f>
        <v>90</v>
      </c>
      <c r="AG75" s="19"/>
      <c r="AH75" s="23" t="s">
        <v>8</v>
      </c>
      <c r="AI75" s="15">
        <f>$E$19</f>
        <v>90</v>
      </c>
      <c r="AJ75" s="15">
        <f>AI75</f>
        <v>90</v>
      </c>
      <c r="AK75" s="15">
        <f>AJ75</f>
        <v>90</v>
      </c>
      <c r="AL75" s="15">
        <f>AK75</f>
        <v>90</v>
      </c>
      <c r="AT75" s="19"/>
      <c r="AU75" s="23" t="s">
        <v>8</v>
      </c>
      <c r="AV75" s="15">
        <f>$E$19</f>
        <v>90</v>
      </c>
      <c r="AW75" s="15">
        <f>AV75</f>
        <v>90</v>
      </c>
      <c r="AX75" s="15">
        <f>AW75</f>
        <v>90</v>
      </c>
      <c r="AY75" s="15">
        <f>AX75</f>
        <v>90</v>
      </c>
      <c r="BG75" s="19"/>
      <c r="BH75" s="23" t="s">
        <v>8</v>
      </c>
      <c r="BI75" s="15">
        <f>$E$19</f>
        <v>90</v>
      </c>
      <c r="BJ75" s="15">
        <f>BI75</f>
        <v>90</v>
      </c>
      <c r="BK75" s="15">
        <f>BJ75</f>
        <v>90</v>
      </c>
      <c r="BL75" s="15">
        <f>BK75</f>
        <v>90</v>
      </c>
    </row>
    <row r="76" spans="7:64" ht="12.75">
      <c r="G76" s="19"/>
      <c r="H76" s="24" t="s">
        <v>19</v>
      </c>
      <c r="I76" s="28">
        <f>I57</f>
        <v>17</v>
      </c>
      <c r="J76" s="28">
        <f>J46</f>
        <v>17</v>
      </c>
      <c r="K76" s="28">
        <f>K46</f>
        <v>17</v>
      </c>
      <c r="L76" s="30">
        <f>L46</f>
        <v>-1</v>
      </c>
      <c r="T76" s="19"/>
      <c r="U76" s="24" t="s">
        <v>19</v>
      </c>
      <c r="V76" s="25">
        <f>V48</f>
        <v>17</v>
      </c>
      <c r="W76" s="28">
        <f>W48</f>
        <v>17</v>
      </c>
      <c r="X76" s="28">
        <f>X48</f>
        <v>17</v>
      </c>
      <c r="Y76" s="28">
        <f>Y48</f>
        <v>-1</v>
      </c>
      <c r="AG76" s="19"/>
      <c r="AH76" s="24" t="s">
        <v>19</v>
      </c>
      <c r="AI76" s="25">
        <f>AI46</f>
        <v>17</v>
      </c>
      <c r="AJ76" s="28">
        <f>AJ46</f>
        <v>17</v>
      </c>
      <c r="AK76" s="28">
        <f>AK46</f>
        <v>17</v>
      </c>
      <c r="AL76" s="28">
        <f>AL46</f>
        <v>-1</v>
      </c>
      <c r="AT76" s="19"/>
      <c r="AU76" s="24" t="s">
        <v>19</v>
      </c>
      <c r="AV76" s="25">
        <f>AV46</f>
        <v>17</v>
      </c>
      <c r="AW76" s="28">
        <f>AW46</f>
        <v>17</v>
      </c>
      <c r="AX76" s="28">
        <f>AX46</f>
        <v>17</v>
      </c>
      <c r="AY76" s="28">
        <f>AY46</f>
        <v>-1</v>
      </c>
      <c r="BG76" s="19"/>
      <c r="BH76" s="24" t="s">
        <v>19</v>
      </c>
      <c r="BI76" s="25">
        <f>BI46</f>
        <v>17</v>
      </c>
      <c r="BJ76" s="28">
        <f>BJ46</f>
        <v>17</v>
      </c>
      <c r="BK76" s="28">
        <f>BK46</f>
        <v>17</v>
      </c>
      <c r="BL76" s="28">
        <f>BL46</f>
        <v>-1</v>
      </c>
    </row>
    <row r="77" spans="7:64" ht="12.75">
      <c r="G77" s="19"/>
      <c r="H77" s="133" t="s">
        <v>101</v>
      </c>
      <c r="I77" s="29">
        <f>I58/I89</f>
        <v>-0.45369357163535495</v>
      </c>
      <c r="J77" s="29">
        <f>J58/J89</f>
        <v>-0.29638273523917674</v>
      </c>
      <c r="K77" s="29">
        <f>K58/K89</f>
        <v>0.15731083639617818</v>
      </c>
      <c r="L77" s="29" t="e">
        <f>L58/L89</f>
        <v>#DIV/0!</v>
      </c>
      <c r="T77" s="19"/>
      <c r="U77" s="132" t="s">
        <v>100</v>
      </c>
      <c r="V77" s="33">
        <f>EXP(V43/100)</f>
        <v>0.9066489341761598</v>
      </c>
      <c r="W77" s="33">
        <f>EXP(W43/100)</f>
        <v>0.9369000358706371</v>
      </c>
      <c r="X77" s="33">
        <f>EXP(X43/100)</f>
        <v>1.0333658382579642</v>
      </c>
      <c r="Y77" s="33" t="e">
        <f>EXP(Y43/100)</f>
        <v>#DIV/0!</v>
      </c>
      <c r="AG77" s="19"/>
      <c r="AH77" s="132" t="s">
        <v>103</v>
      </c>
      <c r="AI77" s="29">
        <f>PERCENTILE(allraw,(AI89+AI43)/100)-PERCENTILE(allraw,AI89/100)</f>
        <v>-0.8248971193415624</v>
      </c>
      <c r="AJ77" s="29">
        <f>PERCENTILE(allraw,(AJ89+AJ43)/100)-PERCENTILE(allraw,AJ89/100)</f>
        <v>-0.5750000000000011</v>
      </c>
      <c r="AK77" s="29">
        <f>PERCENTILE(allraw,(AK89+AK43)/100)-PERCENTILE(allraw,AK89/100)</f>
        <v>0.15771604938271722</v>
      </c>
      <c r="AL77" s="29" t="e">
        <f>PERCENTILE(allraw,(AL89+AL43)/100)-PERCENTILE(allraw,AL89/100)</f>
        <v>#DIV/0!</v>
      </c>
      <c r="AT77" s="19"/>
      <c r="AU77" s="132" t="s">
        <v>103</v>
      </c>
      <c r="AV77" s="29">
        <f>(SQRT(AV89)+AV43)^2-AV89</f>
        <v>-1.1138699357561084</v>
      </c>
      <c r="AW77" s="29">
        <f>(SQRT(AW89)+AW43)^2-AW89</f>
        <v>-0.7436956149089688</v>
      </c>
      <c r="AX77" s="29">
        <f>(SQRT(AX89)+AX43)^2-AX89</f>
        <v>0.38818576750642464</v>
      </c>
      <c r="AY77" s="29" t="e">
        <f>(SQRT(AY89)+AY43)^2-AY89</f>
        <v>#DIV/0!</v>
      </c>
      <c r="AZ77" s="115"/>
      <c r="BG77" s="19"/>
      <c r="BH77" s="132" t="s">
        <v>103</v>
      </c>
      <c r="BI77" s="29">
        <f>100*SIN((ASIN(SQRT(BI89/100))+BI43))^2-BI89</f>
        <v>-1.1148161054572991</v>
      </c>
      <c r="BJ77" s="29">
        <f>100*SIN((ASIN(SQRT(BJ89/100))+BJ43))^2-BJ89</f>
        <v>-0.7417022923325565</v>
      </c>
      <c r="BK77" s="29">
        <f>100*SIN((ASIN(SQRT(BK89/100))+BK43))^2-BK89</f>
        <v>0.388754584839905</v>
      </c>
      <c r="BL77" s="29" t="e">
        <f>100*SIN((ASIN(SQRT(BL89/100))+BL43))^2-BL89</f>
        <v>#DIV/0!</v>
      </c>
    </row>
    <row r="78" spans="1:64" s="64" customFormat="1" ht="12.75" customHeight="1">
      <c r="A78"/>
      <c r="B78"/>
      <c r="C78"/>
      <c r="D78"/>
      <c r="E78"/>
      <c r="G78" s="168" t="str">
        <f>CONCATENATE(TEXT($E$19,"0"),"% confidence
limits")</f>
        <v>90% confidence
limits</v>
      </c>
      <c r="H78" s="32" t="s">
        <v>9</v>
      </c>
      <c r="I78" s="60">
        <f>I77-TINV((100-I75)/100,I76)*ABS(I77)/TINV(I74,I76)</f>
        <v>-0.6322918564467614</v>
      </c>
      <c r="J78" s="60">
        <f>J77-TINV((100-J75)/100,J76)*ABS(J77)/TINV(J74,J76)</f>
        <v>-0.5317823625130833</v>
      </c>
      <c r="K78" s="60">
        <f>K77-TINV((100-K75)/100,K76)*ABS(K77)/TINV(K74,K76)</f>
        <v>-0.09134903624525492</v>
      </c>
      <c r="L78" s="60" t="e">
        <f>L77-TINV((100-L75)/100,L76)*ABS(L77)/TINV(L74,L76)</f>
        <v>#DIV/0!</v>
      </c>
      <c r="N78"/>
      <c r="O78"/>
      <c r="P78"/>
      <c r="Q78"/>
      <c r="R78"/>
      <c r="T78" s="166" t="str">
        <f>CONCATENATE(TEXT($E$19,"0"),"% confidence
limits")</f>
        <v>90% confidence
limits</v>
      </c>
      <c r="U78" s="32" t="s">
        <v>9</v>
      </c>
      <c r="V78" s="65">
        <f>EXP(LN(V77)-TINV((100-V75)/100,V76)*ABS(LN(V77))/TINV(V74,V76))</f>
        <v>0.8729306770690408</v>
      </c>
      <c r="W78" s="65">
        <f>EXP(LN(W77)-TINV((100-W75)/100,W76)*ABS(LN(W77))/TINV(W74,W76))</f>
        <v>0.8900696571365322</v>
      </c>
      <c r="X78" s="65">
        <f>EXP(LN(X77)-TINV((100-X75)/100,X76)*ABS(LN(X77))/TINV(X74,X76))</f>
        <v>0.9826194937429229</v>
      </c>
      <c r="Y78" s="65" t="e">
        <f>EXP(LN(Y77)-TINV((100-Y75)/100,Y76)*ABS(LN(Y77))/TINV(Y74,Y76))</f>
        <v>#DIV/0!</v>
      </c>
      <c r="AA78"/>
      <c r="AB78"/>
      <c r="AC78"/>
      <c r="AD78"/>
      <c r="AE78"/>
      <c r="AF78"/>
      <c r="AG78" s="165" t="str">
        <f>CONCATENATE(TEXT($E$19,"0"),"% confidence
limits")</f>
        <v>90% confidence
limits</v>
      </c>
      <c r="AH78" s="20" t="s">
        <v>9</v>
      </c>
      <c r="AI78" s="60">
        <f>AI77-TINV((100-AI75)/100,AI76)*ABS(AI77)/TINV(AI74,AI76)</f>
        <v>-1.1855327148707906</v>
      </c>
      <c r="AJ78" s="60">
        <f>AJ77-TINV((100-AJ75)/100,AJ76)*ABS(AJ77)/TINV(AJ74,AJ76)</f>
        <v>-1.1247825801694638</v>
      </c>
      <c r="AK78" s="60">
        <f>AK77-TINV((100-AK75)/100,AK76)*ABS(AK77)/TINV(AK74,AK76)</f>
        <v>-0.04292594893799834</v>
      </c>
      <c r="AL78" s="60" t="e">
        <f>AL77-TINV((100-AL75)/100,AL76)*ABS(AL77)/TINV(AL74,AL76)</f>
        <v>#DIV/0!</v>
      </c>
      <c r="AN78"/>
      <c r="AO78"/>
      <c r="AP78"/>
      <c r="AQ78"/>
      <c r="AR78"/>
      <c r="AS78"/>
      <c r="AT78" s="165" t="str">
        <f>CONCATENATE(TEXT($E$19,"0"),"% confidence
limits")</f>
        <v>90% confidence
limits</v>
      </c>
      <c r="AU78" s="20" t="s">
        <v>9</v>
      </c>
      <c r="AV78" s="60">
        <f>AV77-TINV((100-AV75)/100,AV76)*ABS(AV77)/TINV(AV74,AV76)</f>
        <v>-1.542856428757998</v>
      </c>
      <c r="AW78" s="60">
        <f>AW77-TINV((100-AW75)/100,AW76)*ABS(AW77)/TINV(AW74,AW76)</f>
        <v>-1.3292299786780306</v>
      </c>
      <c r="AX78" s="60">
        <f>AX77-TINV((100-AX75)/100,AX76)*ABS(AX77)/TINV(AX74,AX76)</f>
        <v>-0.21766739430387316</v>
      </c>
      <c r="AY78" s="60" t="e">
        <f>AY77-TINV((100-AY75)/100,AY76)*ABS(AY77)/TINV(AY74,AY76)</f>
        <v>#DIV/0!</v>
      </c>
      <c r="AZ78" s="148"/>
      <c r="BA78"/>
      <c r="BB78"/>
      <c r="BC78"/>
      <c r="BD78"/>
      <c r="BE78"/>
      <c r="BF78"/>
      <c r="BG78" s="165" t="str">
        <f>CONCATENATE(TEXT($E$19,"0"),"% confidence
limits")</f>
        <v>90% confidence
limits</v>
      </c>
      <c r="BH78" s="20" t="s">
        <v>9</v>
      </c>
      <c r="BI78" s="60">
        <f>BI77-TINV((100-BI75)/100,BI76)*ABS(BI77)/TINV(BI74,BI76)</f>
        <v>-1.5446655350047007</v>
      </c>
      <c r="BJ78" s="60">
        <f>BJ77-TINV((100-BJ75)/100,BJ76)*ABS(BJ77)/TINV(BJ74,BJ76)</f>
        <v>-1.3261760927097712</v>
      </c>
      <c r="BK78" s="60">
        <f>BK77-TINV((100-BK75)/100,BK76)*ABS(BK77)/TINV(BK74,BK76)</f>
        <v>-0.21770675280674157</v>
      </c>
      <c r="BL78" s="60" t="e">
        <f>BL77-TINV((100-BL75)/100,BL76)*ABS(BL77)/TINV(BL74,BL76)</f>
        <v>#DIV/0!</v>
      </c>
    </row>
    <row r="79" spans="1:64" s="64" customFormat="1" ht="24">
      <c r="A79"/>
      <c r="B79"/>
      <c r="C79"/>
      <c r="D79"/>
      <c r="E79"/>
      <c r="G79" s="169"/>
      <c r="H79" s="10" t="s">
        <v>10</v>
      </c>
      <c r="I79" s="61">
        <f>I77+TINV((100-I75)/100,I76)*ABS(I77)/TINV(I74,I76)</f>
        <v>-0.2750952868239484</v>
      </c>
      <c r="J79" s="61">
        <f>J77+TINV((100-J75)/100,J76)*ABS(J77)/TINV(J74,J76)</f>
        <v>-0.06098310796527015</v>
      </c>
      <c r="K79" s="61">
        <f>K77+TINV((100-K75)/100,K76)*ABS(K77)/TINV(K74,K76)</f>
        <v>0.4059707090376113</v>
      </c>
      <c r="L79" s="61" t="e">
        <f>L77+TINV((100-L75)/100,L76)*ABS(L77)/TINV(L74,L76)</f>
        <v>#DIV/0!</v>
      </c>
      <c r="N79"/>
      <c r="O79"/>
      <c r="P79"/>
      <c r="Q79"/>
      <c r="R79"/>
      <c r="T79" s="186"/>
      <c r="U79" s="10" t="s">
        <v>10</v>
      </c>
      <c r="V79" s="66">
        <f>EXP(LN(V77)+TINV((100-V75)/100,V76)*ABS(LN(V77))/TINV(V74,V76))</f>
        <v>0.9416696095533744</v>
      </c>
      <c r="W79" s="66">
        <f>EXP(LN(W77)+TINV((100-W75)/100,W76)*ABS(LN(W77))/TINV(W74,W76))</f>
        <v>0.9861943615046229</v>
      </c>
      <c r="X79" s="66">
        <f>EXP(LN(X77)+TINV((100-X75)/100,X76)*ABS(LN(X77))/TINV(X74,X76))</f>
        <v>1.0867329240650698</v>
      </c>
      <c r="Y79" s="66" t="e">
        <f>EXP(LN(Y77)+TINV((100-Y75)/100,Y76)*ABS(LN(Y77))/TINV(Y74,Y76))</f>
        <v>#DIV/0!</v>
      </c>
      <c r="AA79"/>
      <c r="AB79"/>
      <c r="AC79"/>
      <c r="AD79"/>
      <c r="AE79"/>
      <c r="AF79"/>
      <c r="AG79" s="169"/>
      <c r="AH79" s="10" t="s">
        <v>10</v>
      </c>
      <c r="AI79" s="61">
        <f>AI77+TINV((100-AI75)/100,AI76)*ABS(AI77)/TINV(AI74,AI76)</f>
        <v>-0.46426152381233415</v>
      </c>
      <c r="AJ79" s="61">
        <f>AJ77+TINV((100-AJ75)/100,AJ76)*ABS(AJ77)/TINV(AJ74,AJ76)</f>
        <v>-0.025217419830538268</v>
      </c>
      <c r="AK79" s="61">
        <f>AK77+TINV((100-AK75)/100,AK76)*ABS(AK77)/TINV(AK74,AK76)</f>
        <v>0.35835804770343277</v>
      </c>
      <c r="AL79" s="61" t="e">
        <f>AL77+TINV((100-AL75)/100,AL76)*ABS(AL77)/TINV(AL74,AL76)</f>
        <v>#DIV/0!</v>
      </c>
      <c r="AN79"/>
      <c r="AO79"/>
      <c r="AP79"/>
      <c r="AQ79"/>
      <c r="AR79"/>
      <c r="AS79"/>
      <c r="AT79" s="169"/>
      <c r="AU79" s="10" t="s">
        <v>10</v>
      </c>
      <c r="AV79" s="61">
        <f>AV77+TINV((100-AV75)/100,AV76)*ABS(AV77)/TINV(AV74,AV76)</f>
        <v>-0.6848834427542188</v>
      </c>
      <c r="AW79" s="61">
        <f>AW77+TINV((100-AW75)/100,AW76)*ABS(AW77)/TINV(AW74,AW76)</f>
        <v>-0.1581612511399071</v>
      </c>
      <c r="AX79" s="61">
        <f>AX77+TINV((100-AX75)/100,AX76)*ABS(AX77)/TINV(AX74,AX76)</f>
        <v>0.9940389293167224</v>
      </c>
      <c r="AY79" s="61" t="e">
        <f>AY77+TINV((100-AY75)/100,AY76)*ABS(AY77)/TINV(AY74,AY76)</f>
        <v>#DIV/0!</v>
      </c>
      <c r="AZ79" s="148"/>
      <c r="BA79"/>
      <c r="BB79"/>
      <c r="BC79"/>
      <c r="BD79"/>
      <c r="BE79"/>
      <c r="BF79"/>
      <c r="BG79" s="169"/>
      <c r="BH79" s="10" t="s">
        <v>10</v>
      </c>
      <c r="BI79" s="61">
        <f>BI77+TINV((100-BI75)/100,BI76)*ABS(BI77)/TINV(BI74,BI76)</f>
        <v>-0.6849666759098977</v>
      </c>
      <c r="BJ79" s="61">
        <f>BJ77+TINV((100-BJ75)/100,BJ76)*ABS(BJ77)/TINV(BJ74,BJ76)</f>
        <v>-0.1572284919553416</v>
      </c>
      <c r="BK79" s="61">
        <f>BK77+TINV((100-BK75)/100,BK76)*ABS(BK77)/TINV(BK74,BK76)</f>
        <v>0.9952159224865516</v>
      </c>
      <c r="BL79" s="61" t="e">
        <f>BL77+TINV((100-BL75)/100,BL76)*ABS(BL77)/TINV(BL74,BL76)</f>
        <v>#DIV/0!</v>
      </c>
    </row>
    <row r="80" spans="1:64" s="64" customFormat="1" ht="15">
      <c r="A80"/>
      <c r="B80"/>
      <c r="C80"/>
      <c r="D80"/>
      <c r="E80"/>
      <c r="G80" s="170"/>
      <c r="H80" s="11" t="s">
        <v>11</v>
      </c>
      <c r="I80" s="68">
        <f>(I79-I78)/2</f>
        <v>0.17859828481140652</v>
      </c>
      <c r="J80" s="68">
        <f>(J79-J78)/2</f>
        <v>0.23539962727390656</v>
      </c>
      <c r="K80" s="68">
        <f>(K79-K78)/2</f>
        <v>0.2486598726414331</v>
      </c>
      <c r="L80" s="68" t="e">
        <f>(L79-L78)/2</f>
        <v>#DIV/0!</v>
      </c>
      <c r="N80"/>
      <c r="O80"/>
      <c r="P80"/>
      <c r="Q80"/>
      <c r="R80"/>
      <c r="T80" s="187"/>
      <c r="U80" s="11" t="s">
        <v>27</v>
      </c>
      <c r="V80" s="69">
        <f>SQRT(V79/V78)</f>
        <v>1.038626500354337</v>
      </c>
      <c r="W80" s="69">
        <f>SQRT(W79/W78)</f>
        <v>1.0526142851389453</v>
      </c>
      <c r="X80" s="69">
        <f>SQRT(X79/X78)</f>
        <v>1.0516439423786945</v>
      </c>
      <c r="Y80" s="69" t="e">
        <f>SQRT(Y79/Y78)</f>
        <v>#DIV/0!</v>
      </c>
      <c r="AA80"/>
      <c r="AB80"/>
      <c r="AC80"/>
      <c r="AD80"/>
      <c r="AE80"/>
      <c r="AF80"/>
      <c r="AG80" s="170"/>
      <c r="AH80" s="11" t="s">
        <v>11</v>
      </c>
      <c r="AI80" s="68">
        <f>(AI79-AI78)/2</f>
        <v>0.3606355955292282</v>
      </c>
      <c r="AJ80" s="68">
        <f>(AJ79-AJ78)/2</f>
        <v>0.5497825801694627</v>
      </c>
      <c r="AK80" s="68">
        <f>(AK79-AK78)/2</f>
        <v>0.20064199832071555</v>
      </c>
      <c r="AL80" s="68" t="e">
        <f>(AL79-AL78)/2</f>
        <v>#DIV/0!</v>
      </c>
      <c r="AN80"/>
      <c r="AO80"/>
      <c r="AP80"/>
      <c r="AQ80"/>
      <c r="AR80"/>
      <c r="AS80"/>
      <c r="AT80" s="170"/>
      <c r="AU80" s="11" t="s">
        <v>11</v>
      </c>
      <c r="AV80" s="68">
        <f>(AV79-AV78)/2</f>
        <v>0.4289864930018896</v>
      </c>
      <c r="AW80" s="68">
        <f>(AW79-AW78)/2</f>
        <v>0.5855343637690618</v>
      </c>
      <c r="AX80" s="68">
        <f>(AX79-AX78)/2</f>
        <v>0.6058531618102978</v>
      </c>
      <c r="AY80" s="68" t="e">
        <f>(AY79-AY78)/2</f>
        <v>#DIV/0!</v>
      </c>
      <c r="AZ80" s="148"/>
      <c r="BA80"/>
      <c r="BB80"/>
      <c r="BC80"/>
      <c r="BD80"/>
      <c r="BE80"/>
      <c r="BF80"/>
      <c r="BG80" s="170"/>
      <c r="BH80" s="11" t="s">
        <v>11</v>
      </c>
      <c r="BI80" s="68">
        <f>(BI79-BI78)/2</f>
        <v>0.4298494295474015</v>
      </c>
      <c r="BJ80" s="68">
        <f>(BJ79-BJ78)/2</f>
        <v>0.5844738003772147</v>
      </c>
      <c r="BK80" s="68">
        <f>(BK79-BK78)/2</f>
        <v>0.6064613376466466</v>
      </c>
      <c r="BL80" s="68" t="e">
        <f>(BL79-BL78)/2</f>
        <v>#DIV/0!</v>
      </c>
    </row>
    <row r="81" spans="1:64" s="64" customFormat="1" ht="12.75" customHeight="1">
      <c r="A81"/>
      <c r="B81"/>
      <c r="C81"/>
      <c r="D81"/>
      <c r="E81"/>
      <c r="G81" s="171" t="s">
        <v>12</v>
      </c>
      <c r="H81" s="70" t="s">
        <v>14</v>
      </c>
      <c r="I81" s="109">
        <v>0.2</v>
      </c>
      <c r="J81" s="36">
        <f>I81</f>
        <v>0.2</v>
      </c>
      <c r="K81" s="36">
        <f>J81</f>
        <v>0.2</v>
      </c>
      <c r="L81" s="36">
        <f>K81</f>
        <v>0.2</v>
      </c>
      <c r="N81"/>
      <c r="O81"/>
      <c r="P81"/>
      <c r="Q81"/>
      <c r="R81"/>
      <c r="T81" s="171" t="s">
        <v>12</v>
      </c>
      <c r="U81" s="70" t="s">
        <v>14</v>
      </c>
      <c r="V81" s="107">
        <v>1.1</v>
      </c>
      <c r="W81" s="35">
        <f aca="true" t="shared" si="46" ref="W81:Y82">V81</f>
        <v>1.1</v>
      </c>
      <c r="X81" s="35">
        <f t="shared" si="46"/>
        <v>1.1</v>
      </c>
      <c r="Y81" s="35">
        <f t="shared" si="46"/>
        <v>1.1</v>
      </c>
      <c r="AA81"/>
      <c r="AB81"/>
      <c r="AC81"/>
      <c r="AD81"/>
      <c r="AE81"/>
      <c r="AF81"/>
      <c r="AG81" s="171" t="s">
        <v>12</v>
      </c>
      <c r="AH81" s="70" t="s">
        <v>14</v>
      </c>
      <c r="AI81" s="105" t="s">
        <v>57</v>
      </c>
      <c r="AJ81" s="36" t="str">
        <f>AI81</f>
        <v>1</v>
      </c>
      <c r="AK81" s="36" t="str">
        <f>AJ81</f>
        <v>1</v>
      </c>
      <c r="AL81" s="36" t="str">
        <f>AK81</f>
        <v>1</v>
      </c>
      <c r="AN81"/>
      <c r="AO81"/>
      <c r="AP81"/>
      <c r="AQ81"/>
      <c r="AR81"/>
      <c r="AS81"/>
      <c r="AT81" s="171" t="s">
        <v>12</v>
      </c>
      <c r="AU81" s="70" t="s">
        <v>14</v>
      </c>
      <c r="AV81" s="105" t="s">
        <v>57</v>
      </c>
      <c r="AW81" s="36" t="str">
        <f>AV81</f>
        <v>1</v>
      </c>
      <c r="AX81" s="36" t="str">
        <f>AW81</f>
        <v>1</v>
      </c>
      <c r="AY81" s="36" t="str">
        <f>AX81</f>
        <v>1</v>
      </c>
      <c r="BA81"/>
      <c r="BB81"/>
      <c r="BC81"/>
      <c r="BD81"/>
      <c r="BE81"/>
      <c r="BF81"/>
      <c r="BG81" s="171" t="s">
        <v>12</v>
      </c>
      <c r="BH81" s="70" t="s">
        <v>14</v>
      </c>
      <c r="BI81" s="105" t="s">
        <v>57</v>
      </c>
      <c r="BJ81" s="36" t="str">
        <f>BI81</f>
        <v>1</v>
      </c>
      <c r="BK81" s="36" t="str">
        <f>BJ81</f>
        <v>1</v>
      </c>
      <c r="BL81" s="36" t="str">
        <f>BK81</f>
        <v>1</v>
      </c>
    </row>
    <row r="82" spans="1:64" s="64" customFormat="1" ht="12.75">
      <c r="A82"/>
      <c r="B82"/>
      <c r="C82"/>
      <c r="D82"/>
      <c r="E82"/>
      <c r="G82" s="172"/>
      <c r="H82" s="71" t="s">
        <v>15</v>
      </c>
      <c r="I82" s="110">
        <f>-I81</f>
        <v>-0.2</v>
      </c>
      <c r="J82" s="38">
        <f>-J81</f>
        <v>-0.2</v>
      </c>
      <c r="K82" s="38">
        <f>-K81</f>
        <v>-0.2</v>
      </c>
      <c r="L82" s="38">
        <f>-L81</f>
        <v>-0.2</v>
      </c>
      <c r="N82"/>
      <c r="O82"/>
      <c r="P82"/>
      <c r="Q82"/>
      <c r="R82"/>
      <c r="T82" s="172"/>
      <c r="U82" s="71" t="s">
        <v>15</v>
      </c>
      <c r="V82" s="108">
        <f>1/V81</f>
        <v>0.9090909090909091</v>
      </c>
      <c r="W82" s="37">
        <f t="shared" si="46"/>
        <v>0.9090909090909091</v>
      </c>
      <c r="X82" s="37">
        <f t="shared" si="46"/>
        <v>0.9090909090909091</v>
      </c>
      <c r="Y82" s="37">
        <f t="shared" si="46"/>
        <v>0.9090909090909091</v>
      </c>
      <c r="AA82"/>
      <c r="AB82"/>
      <c r="AC82"/>
      <c r="AD82"/>
      <c r="AE82"/>
      <c r="AF82"/>
      <c r="AG82" s="172"/>
      <c r="AH82" s="71" t="s">
        <v>15</v>
      </c>
      <c r="AI82" s="106">
        <f>-AI81</f>
        <v>-1</v>
      </c>
      <c r="AJ82" s="38">
        <f>-AJ81</f>
        <v>-1</v>
      </c>
      <c r="AK82" s="38">
        <f>-AK81</f>
        <v>-1</v>
      </c>
      <c r="AL82" s="38">
        <f>-AL81</f>
        <v>-1</v>
      </c>
      <c r="AN82"/>
      <c r="AO82"/>
      <c r="AP82"/>
      <c r="AQ82"/>
      <c r="AR82"/>
      <c r="AS82"/>
      <c r="AT82" s="172"/>
      <c r="AU82" s="71" t="s">
        <v>15</v>
      </c>
      <c r="AV82" s="106">
        <f>-AV81</f>
        <v>-1</v>
      </c>
      <c r="AW82" s="38">
        <f>-AW81</f>
        <v>-1</v>
      </c>
      <c r="AX82" s="38">
        <f>-AX81</f>
        <v>-1</v>
      </c>
      <c r="AY82" s="38">
        <f>-AY81</f>
        <v>-1</v>
      </c>
      <c r="BA82"/>
      <c r="BB82"/>
      <c r="BC82"/>
      <c r="BD82"/>
      <c r="BE82"/>
      <c r="BF82"/>
      <c r="BG82" s="172"/>
      <c r="BH82" s="71" t="s">
        <v>15</v>
      </c>
      <c r="BI82" s="106">
        <f>-BI81</f>
        <v>-1</v>
      </c>
      <c r="BJ82" s="38">
        <f>-BJ81</f>
        <v>-1</v>
      </c>
      <c r="BK82" s="38">
        <f>-BK81</f>
        <v>-1</v>
      </c>
      <c r="BL82" s="38">
        <f>-BL81</f>
        <v>-1</v>
      </c>
    </row>
    <row r="83" spans="1:64" s="64" customFormat="1" ht="12.75" customHeight="1">
      <c r="A83"/>
      <c r="B83"/>
      <c r="C83"/>
      <c r="D83"/>
      <c r="E83"/>
      <c r="G83" s="173" t="s">
        <v>16</v>
      </c>
      <c r="H83" s="181" t="s">
        <v>14</v>
      </c>
      <c r="I83" s="72">
        <f>IF(ISERROR(TDIST((I81-I77)/ABS(I77)*TINV(I74,I76),I76,1)),1-TDIST((I77-I81)/ABS(I77)*TINV(I74,I76),I76,1),TDIST((I81-I77)/ABS(I77)*TINV(I74,I76),I76,1))*100</f>
        <v>0.0003509052829229336</v>
      </c>
      <c r="J83" s="72">
        <f>IF(ISERROR(TDIST((J81-J77)/ABS(J77)*TINV(J74,J76),J76,1)),1-TDIST((J77-J81)/ABS(J77)*TINV(J74,J76),J76,1),TDIST((J81-J77)/ABS(J77)*TINV(J74,J76),J76,1))*100</f>
        <v>0.09523076009756562</v>
      </c>
      <c r="K83" s="72">
        <f>IF(ISERROR(TDIST((K81-K77)/ABS(K77)*TINV(K74,K76),K76,1)),1-TDIST((K77-K81)/ABS(K77)*TINV(K74,K76),K76,1),TDIST((K81-K77)/ABS(K77)*TINV(K74,K76),K76,1))*100</f>
        <v>38.44133306771479</v>
      </c>
      <c r="L83" s="72" t="e">
        <f>IF(ISERROR(TDIST((L81-L77)/ABS(L77)*TINV(L74,L76),L76,1)),1-TDIST((L77-L81)/ABS(L77)*TINV(L74,L76),L76,1),TDIST((L81-L77)/ABS(L77)*TINV(L74,L76),L76,1))*100</f>
        <v>#DIV/0!</v>
      </c>
      <c r="N83"/>
      <c r="O83"/>
      <c r="P83"/>
      <c r="Q83"/>
      <c r="R83"/>
      <c r="T83" s="173" t="s">
        <v>16</v>
      </c>
      <c r="U83" s="181" t="s">
        <v>14</v>
      </c>
      <c r="V83" s="72">
        <f>IF(ISERROR(TDIST((LN(V81)-LN(V77))/ABS(LN(V77))*TINV(V74,V76),V76,1)),1-TDIST((LN(V77)-LN(V81))/ABS(LN(V77))*TINV(V74,V76),V76,1),TDIST((LN(V81)-LN(V77))/ABS(LN(V77))*TINV(V74,V76),V76,1))*100</f>
        <v>4.332756821826073E-06</v>
      </c>
      <c r="W83" s="72">
        <f>IF(ISERROR(TDIST((LN(W81)-LN(W77))/ABS(LN(W77))*TINV(W74,W76),W76,1)),1-TDIST((LN(W77)-LN(W81))/ABS(LN(W77))*TINV(W74,W76),W76,1),TDIST((LN(W81)-LN(W77))/ABS(LN(W77))*TINV(W74,W76),W76,1))*100</f>
        <v>0.00218470708620521</v>
      </c>
      <c r="X83" s="72">
        <f>IF(ISERROR(TDIST((LN(X81)-LN(X77))/ABS(LN(X77))*TINV(X74,X76),X76,1)),1-TDIST((LN(X77)-LN(X81))/ABS(LN(X77))*TINV(X74,X76),X76,1),TDIST((LN(X81)-LN(X77))/ABS(LN(X77))*TINV(X74,X76),X76,1))*100</f>
        <v>2.2725636387221453</v>
      </c>
      <c r="Y83" s="72" t="e">
        <f>IF(ISERROR(TDIST((LN(Y81)-LN(Y77))/ABS(LN(Y77))*TINV(Y74,Y76),Y76,1)),1-TDIST((LN(Y77)-LN(Y81))/ABS(LN(Y77))*TINV(Y74,Y76),Y76,1),TDIST((LN(Y81)-LN(Y77))/ABS(LN(Y77))*TINV(Y74,Y76),Y76,1))*100</f>
        <v>#DIV/0!</v>
      </c>
      <c r="AA83"/>
      <c r="AB83"/>
      <c r="AC83"/>
      <c r="AD83"/>
      <c r="AE83"/>
      <c r="AF83"/>
      <c r="AG83" s="173" t="s">
        <v>16</v>
      </c>
      <c r="AH83" s="181" t="s">
        <v>14</v>
      </c>
      <c r="AI83" s="72">
        <f>IF(ISERROR(TDIST((AI81-AI77)/ABS(AI77)*TINV(AI74,AI76),AI76,1)),1-TDIST((AI77-AI81)/ABS(AI77)*TINV(AI74,AI76),AI76,1),TDIST((AI81-AI77)/ABS(AI77)*TINV(AI74,AI76),AI76,1))*100</f>
        <v>4.847808957158946E-06</v>
      </c>
      <c r="AJ83" s="72">
        <f>IF(ISERROR(TDIST((AJ81-AJ77)/ABS(AJ77)*TINV(AJ74,AJ76),AJ76,1)),1-TDIST((AJ77-AJ81)/ABS(AJ77)*TINV(AJ74,AJ76),AJ76,1),TDIST((AJ81-AJ77)/ABS(AJ77)*TINV(AJ74,AJ76),AJ76,1))*100</f>
        <v>0.005670612795710654</v>
      </c>
      <c r="AK83" s="72">
        <f>IF(ISERROR(TDIST((AK81-AK77)/ABS(AK77)*TINV(AK74,AK76),AK76,1)),1-TDIST((AK77-AK81)/ABS(AK77)*TINV(AK74,AK76),AK76,1),TDIST((AK81-AK77)/ABS(AK77)*TINV(AK74,AK76),AK76,1))*100</f>
        <v>6.172350863723933E-05</v>
      </c>
      <c r="AL83" s="72" t="e">
        <f>IF(ISERROR(TDIST((AL81-AL77)/ABS(AL77)*TINV(AL74,AL76),AL76,1)),1-TDIST((AL77-AL81)/ABS(AL77)*TINV(AL74,AL76),AL76,1),TDIST((AL81-AL77)/ABS(AL77)*TINV(AL74,AL76),AL76,1))*100</f>
        <v>#DIV/0!</v>
      </c>
      <c r="AN83"/>
      <c r="AO83"/>
      <c r="AP83"/>
      <c r="AQ83"/>
      <c r="AR83"/>
      <c r="AS83"/>
      <c r="AT83" s="173" t="s">
        <v>16</v>
      </c>
      <c r="AU83" s="181" t="s">
        <v>14</v>
      </c>
      <c r="AV83" s="72">
        <f>IF(ISERROR(TDIST((AV81-AV77)/ABS(AV77)*TINV(AV74,AV76),AV76,1)),1-TDIST((AV77-AV81)/ABS(AV77)*TINV(AV74,AV76),AV76,1),TDIST((AV81-AV77)/ABS(AV77)*TINV(AV74,AV76),AV76,1))*100</f>
        <v>7.037946202975837E-06</v>
      </c>
      <c r="AW83" s="72">
        <f>IF(ISERROR(TDIST((AW81-AW77)/ABS(AW77)*TINV(AW74,AW76),AW76,1)),1-TDIST((AW77-AW81)/ABS(AW77)*TINV(AW74,AW76),AW76,1),TDIST((AW81-AW77)/ABS(AW77)*TINV(AW74,AW76),AW76,1))*100</f>
        <v>0.003762431042510904</v>
      </c>
      <c r="AX83" s="72">
        <f>IF(ISERROR(TDIST((AX81-AX77)/ABS(AX77)*TINV(AX74,AX76),AX76,1)),1-TDIST((AX77-AX81)/ABS(AX77)*TINV(AX74,AX76),AX76,1),TDIST((AX81-AX77)/ABS(AX77)*TINV(AX74,AX76),AX76,1))*100</f>
        <v>4.8480280941963505</v>
      </c>
      <c r="AY83" s="72" t="e">
        <f>IF(ISERROR(TDIST((AY81-AY77)/ABS(AY77)*TINV(AY74,AY76),AY76,1)),1-TDIST((AY77-AY81)/ABS(AY77)*TINV(AY74,AY76),AY76,1),TDIST((AY81-AY77)/ABS(AY77)*TINV(AY74,AY76),AY76,1))*100</f>
        <v>#DIV/0!</v>
      </c>
      <c r="BA83"/>
      <c r="BB83"/>
      <c r="BC83"/>
      <c r="BD83"/>
      <c r="BE83"/>
      <c r="BF83"/>
      <c r="BG83" s="173" t="s">
        <v>16</v>
      </c>
      <c r="BH83" s="181" t="s">
        <v>14</v>
      </c>
      <c r="BI83" s="72">
        <f>IF(ISERROR(TDIST((BI81-BI77)/ABS(BI77)*TINV(BI74,BI76),BI76,1)),1-TDIST((BI77-BI81)/ABS(BI77)*TINV(BI74,BI76),BI76,1),TDIST((BI81-BI77)/ABS(BI77)*TINV(BI74,BI76),BI76,1))*100</f>
        <v>7.193179573948738E-06</v>
      </c>
      <c r="BJ83" s="72">
        <f>IF(ISERROR(TDIST((BJ81-BJ77)/ABS(BJ77)*TINV(BJ74,BJ76),BJ76,1)),1-TDIST((BJ77-BJ81)/ABS(BJ77)*TINV(BJ74,BJ76),BJ76,1),TDIST((BJ81-BJ77)/ABS(BJ77)*TINV(BJ74,BJ76),BJ76,1))*100</f>
        <v>0.003735492037630045</v>
      </c>
      <c r="BK83" s="72">
        <f>IF(ISERROR(TDIST((BK81-BK77)/ABS(BK77)*TINV(BK74,BK76),BK76,1)),1-TDIST((BK77-BK81)/ABS(BK77)*TINV(BK74,BK76),BK76,1),TDIST((BK81-BK77)/ABS(BK77)*TINV(BK74,BK76),BK76,1))*100</f>
        <v>4.877833559174821</v>
      </c>
      <c r="BL83" s="72" t="e">
        <f>IF(ISERROR(TDIST((BL81-BL77)/ABS(BL77)*TINV(BL74,BL76),BL76,1)),1-TDIST((BL77-BL81)/ABS(BL77)*TINV(BL74,BL76),BL76,1),TDIST((BL81-BL77)/ABS(BL77)*TINV(BL74,BL76),BL76,1))*100</f>
        <v>#DIV/0!</v>
      </c>
    </row>
    <row r="84" spans="1:64" s="64" customFormat="1" ht="29.25" customHeight="1">
      <c r="A84"/>
      <c r="B84"/>
      <c r="C84"/>
      <c r="D84"/>
      <c r="E84"/>
      <c r="G84" s="174"/>
      <c r="H84" s="182"/>
      <c r="I84" s="18" t="str">
        <f>IF(I83&lt;1,"almost certainly not",IF(I83&lt;5,"very unlikely",IF(I83&lt;25,"unlikely, probably not",IF(I83&lt;75,"possibly, may (not)",IF(I83&lt;95,"likely, probable",IF(I83&lt;99,"very likely","almost certainly"))))))</f>
        <v>almost certainly not</v>
      </c>
      <c r="J84" s="18" t="str">
        <f>IF(J83&lt;1,"almost certainly not",IF(J83&lt;5,"very unlikely",IF(J83&lt;25,"unlikely, probably not",IF(J83&lt;75,"possibly, may (not)",IF(J83&lt;95,"likely, probable",IF(J83&lt;99,"very likely","almost certainly"))))))</f>
        <v>almost certainly not</v>
      </c>
      <c r="K84" s="18" t="str">
        <f>IF(K83&lt;1,"almost certainly not",IF(K83&lt;5,"very unlikely",IF(K83&lt;25,"unlikely, probably not",IF(K83&lt;75,"possibly, may (not)",IF(K83&lt;95,"likely, probable",IF(K83&lt;99,"very likely","almost certainly"))))))</f>
        <v>possibly, may (not)</v>
      </c>
      <c r="L84" s="18" t="e">
        <f>IF(L83&lt;1,"almost certainly not",IF(L83&lt;5,"very unlikely",IF(L83&lt;25,"unlikely, probably not",IF(L83&lt;75,"possibly, may (not)",IF(L83&lt;95,"likely, probable",IF(L83&lt;99,"very likely","almost certainly"))))))</f>
        <v>#DIV/0!</v>
      </c>
      <c r="N84"/>
      <c r="O84"/>
      <c r="P84"/>
      <c r="Q84"/>
      <c r="R84"/>
      <c r="T84" s="174"/>
      <c r="U84" s="182"/>
      <c r="V84" s="18" t="str">
        <f>IF(V83&lt;1,"almost certainly not",IF(V83&lt;5,"very unlikely",IF(V83&lt;25,"unlikely, probably not",IF(V83&lt;75,"possibly, may (not)",IF(V83&lt;95,"likely, probable",IF(V83&lt;99,"very likely","almost certainly"))))))</f>
        <v>almost certainly not</v>
      </c>
      <c r="W84" s="18" t="str">
        <f>IF(W83&lt;1,"almost certainly not",IF(W83&lt;5,"very unlikely",IF(W83&lt;25,"unlikely, probably not",IF(W83&lt;75,"possibly, may (not)",IF(W83&lt;95,"likely, probable",IF(W83&lt;99,"very likely","almost certainly"))))))</f>
        <v>almost certainly not</v>
      </c>
      <c r="X84" s="18" t="str">
        <f>IF(X83&lt;1,"almost certainly not",IF(X83&lt;5,"very unlikely",IF(X83&lt;25,"unlikely, probably not",IF(X83&lt;75,"possibly, may (not)",IF(X83&lt;95,"likely, probable",IF(X83&lt;99,"very likely","almost certainly"))))))</f>
        <v>very unlikely</v>
      </c>
      <c r="Y84" s="18" t="e">
        <f>IF(Y83&lt;1,"almost certainly not",IF(Y83&lt;5,"very unlikely",IF(Y83&lt;25,"unlikely, probably not",IF(Y83&lt;75,"possibly, may (not)",IF(Y83&lt;95,"likely, probable",IF(Y83&lt;99,"very likely","almost certainly"))))))</f>
        <v>#DIV/0!</v>
      </c>
      <c r="AA84"/>
      <c r="AB84"/>
      <c r="AC84"/>
      <c r="AD84"/>
      <c r="AE84"/>
      <c r="AF84"/>
      <c r="AG84" s="174"/>
      <c r="AH84" s="182"/>
      <c r="AI84" s="18" t="str">
        <f>IF(AI83&lt;1,"almost certainly not",IF(AI83&lt;5,"very unlikely",IF(AI83&lt;25,"unlikely, probably not",IF(AI83&lt;75,"possibly, may (not)",IF(AI83&lt;95,"likely, probable",IF(AI83&lt;99,"very likely","almost certainly"))))))</f>
        <v>almost certainly not</v>
      </c>
      <c r="AJ84" s="18" t="str">
        <f>IF(AJ83&lt;1,"almost certainly not",IF(AJ83&lt;5,"very unlikely",IF(AJ83&lt;25,"unlikely, probably not",IF(AJ83&lt;75,"possibly, may (not)",IF(AJ83&lt;95,"likely, probable",IF(AJ83&lt;99,"very likely","almost certainly"))))))</f>
        <v>almost certainly not</v>
      </c>
      <c r="AK84" s="18" t="str">
        <f>IF(AK83&lt;1,"almost certainly not",IF(AK83&lt;5,"very unlikely",IF(AK83&lt;25,"unlikely, probably not",IF(AK83&lt;75,"possibly, may (not)",IF(AK83&lt;95,"likely, probable",IF(AK83&lt;99,"very likely","almost certainly"))))))</f>
        <v>almost certainly not</v>
      </c>
      <c r="AL84" s="18" t="e">
        <f>IF(AL83&lt;1,"almost certainly not",IF(AL83&lt;5,"very unlikely",IF(AL83&lt;25,"unlikely, probably not",IF(AL83&lt;75,"possibly, may (not)",IF(AL83&lt;95,"likely, probable",IF(AL83&lt;99,"very likely","almost certainly"))))))</f>
        <v>#DIV/0!</v>
      </c>
      <c r="AN84"/>
      <c r="AO84"/>
      <c r="AP84"/>
      <c r="AQ84"/>
      <c r="AR84"/>
      <c r="AS84"/>
      <c r="AT84" s="174"/>
      <c r="AU84" s="182"/>
      <c r="AV84" s="18" t="str">
        <f>IF(AV83&lt;1,"almost certainly not",IF(AV83&lt;5,"very unlikely",IF(AV83&lt;25,"unlikely, probably not",IF(AV83&lt;75,"possibly, may (not)",IF(AV83&lt;95,"likely, probable",IF(AV83&lt;99,"very likely","almost certainly"))))))</f>
        <v>almost certainly not</v>
      </c>
      <c r="AW84" s="18" t="str">
        <f>IF(AW83&lt;1,"almost certainly not",IF(AW83&lt;5,"very unlikely",IF(AW83&lt;25,"unlikely, probably not",IF(AW83&lt;75,"possibly, may (not)",IF(AW83&lt;95,"likely, probable",IF(AW83&lt;99,"very likely","almost certainly"))))))</f>
        <v>almost certainly not</v>
      </c>
      <c r="AX84" s="18" t="str">
        <f>IF(AX83&lt;1,"almost certainly not",IF(AX83&lt;5,"very unlikely",IF(AX83&lt;25,"unlikely, probably not",IF(AX83&lt;75,"possibly, may (not)",IF(AX83&lt;95,"likely, probable",IF(AX83&lt;99,"very likely","almost certainly"))))))</f>
        <v>very unlikely</v>
      </c>
      <c r="AY84" s="18" t="e">
        <f>IF(AY83&lt;1,"almost certainly not",IF(AY83&lt;5,"very unlikely",IF(AY83&lt;25,"unlikely, probably not",IF(AY83&lt;75,"possibly, may (not)",IF(AY83&lt;95,"likely, probable",IF(AY83&lt;99,"very likely","almost certainly"))))))</f>
        <v>#DIV/0!</v>
      </c>
      <c r="BA84"/>
      <c r="BB84"/>
      <c r="BC84"/>
      <c r="BD84"/>
      <c r="BE84"/>
      <c r="BF84"/>
      <c r="BG84" s="174"/>
      <c r="BH84" s="182"/>
      <c r="BI84" s="18" t="str">
        <f>IF(BI83&lt;1,"almost certainly not",IF(BI83&lt;5,"very unlikely",IF(BI83&lt;25,"unlikely, probably not",IF(BI83&lt;75,"possibly, may (not)",IF(BI83&lt;95,"likely, probable",IF(BI83&lt;99,"very likely","almost certainly"))))))</f>
        <v>almost certainly not</v>
      </c>
      <c r="BJ84" s="18" t="str">
        <f>IF(BJ83&lt;1,"almost certainly not",IF(BJ83&lt;5,"very unlikely",IF(BJ83&lt;25,"unlikely, probably not",IF(BJ83&lt;75,"possibly, may (not)",IF(BJ83&lt;95,"likely, probable",IF(BJ83&lt;99,"very likely","almost certainly"))))))</f>
        <v>almost certainly not</v>
      </c>
      <c r="BK84" s="18" t="str">
        <f>IF(BK83&lt;1,"almost certainly not",IF(BK83&lt;5,"very unlikely",IF(BK83&lt;25,"unlikely, probably not",IF(BK83&lt;75,"possibly, may (not)",IF(BK83&lt;95,"likely, probable",IF(BK83&lt;99,"very likely","almost certainly"))))))</f>
        <v>very unlikely</v>
      </c>
      <c r="BL84" s="18" t="e">
        <f>IF(BL83&lt;1,"almost certainly not",IF(BL83&lt;5,"very unlikely",IF(BL83&lt;25,"unlikely, probably not",IF(BL83&lt;75,"possibly, may (not)",IF(BL83&lt;95,"likely, probable",IF(BL83&lt;99,"very likely","almost certainly"))))))</f>
        <v>#DIV/0!</v>
      </c>
    </row>
    <row r="85" spans="1:64" s="64" customFormat="1" ht="12.75">
      <c r="A85"/>
      <c r="B85"/>
      <c r="C85"/>
      <c r="D85"/>
      <c r="E85"/>
      <c r="G85" s="174"/>
      <c r="H85" s="177" t="s">
        <v>13</v>
      </c>
      <c r="I85" s="72">
        <f>100-I83-I87</f>
        <v>1.2169376918778454</v>
      </c>
      <c r="J85" s="72">
        <f>100-J83-J87</f>
        <v>24.202731530560513</v>
      </c>
      <c r="K85" s="72">
        <f>100-K83-K87</f>
        <v>60.41062050237144</v>
      </c>
      <c r="L85" s="72" t="e">
        <f>100-L83-L87</f>
        <v>#DIV/0!</v>
      </c>
      <c r="N85"/>
      <c r="O85"/>
      <c r="P85"/>
      <c r="Q85"/>
      <c r="R85"/>
      <c r="T85" s="174"/>
      <c r="U85" s="177" t="s">
        <v>13</v>
      </c>
      <c r="V85" s="72">
        <f>100-V83-V87</f>
        <v>45.159391858401754</v>
      </c>
      <c r="W85" s="72">
        <f>100-W83-W87</f>
        <v>83.94792080039626</v>
      </c>
      <c r="X85" s="72">
        <f>100-X83-X87</f>
        <v>97.70896078317259</v>
      </c>
      <c r="Y85" s="72" t="e">
        <f>100-Y83-Y87</f>
        <v>#DIV/0!</v>
      </c>
      <c r="AA85"/>
      <c r="AB85"/>
      <c r="AC85"/>
      <c r="AD85"/>
      <c r="AE85"/>
      <c r="AF85"/>
      <c r="AG85" s="174"/>
      <c r="AH85" s="205" t="s">
        <v>13</v>
      </c>
      <c r="AI85" s="72">
        <f>100-AI83-AI87</f>
        <v>79.49812529760999</v>
      </c>
      <c r="AJ85" s="72">
        <f>100-AJ83-AJ87</f>
        <v>90.17598015342699</v>
      </c>
      <c r="AK85" s="72">
        <f>100-AK83-AK87</f>
        <v>99.99993754383974</v>
      </c>
      <c r="AL85" s="72" t="e">
        <f>100-AL83-AL87</f>
        <v>#DIV/0!</v>
      </c>
      <c r="AN85"/>
      <c r="AO85"/>
      <c r="AP85"/>
      <c r="AQ85"/>
      <c r="AR85"/>
      <c r="AS85"/>
      <c r="AT85" s="174"/>
      <c r="AU85" s="205" t="s">
        <v>13</v>
      </c>
      <c r="AV85" s="72">
        <f>100-AV83-AV87</f>
        <v>32.50536068246549</v>
      </c>
      <c r="AW85" s="72">
        <f>100-AW83-AW87</f>
        <v>77.15580124657554</v>
      </c>
      <c r="AX85" s="72">
        <f>100-AX83-AX87</f>
        <v>95.10417785584116</v>
      </c>
      <c r="AY85" s="72" t="e">
        <f>100-AY83-AY87</f>
        <v>#DIV/0!</v>
      </c>
      <c r="BA85"/>
      <c r="BB85"/>
      <c r="BC85"/>
      <c r="BD85"/>
      <c r="BE85"/>
      <c r="BF85"/>
      <c r="BG85" s="174"/>
      <c r="BH85" s="205" t="s">
        <v>13</v>
      </c>
      <c r="BI85" s="72">
        <f>100-BI83-BI87</f>
        <v>32.403448685494084</v>
      </c>
      <c r="BJ85" s="72">
        <f>100-BJ83-BJ87</f>
        <v>77.3678503963312</v>
      </c>
      <c r="BK85" s="72">
        <f>100-BK83-BK87</f>
        <v>95.07412673922812</v>
      </c>
      <c r="BL85" s="72" t="e">
        <f>100-BL83-BL87</f>
        <v>#DIV/0!</v>
      </c>
    </row>
    <row r="86" spans="1:64" s="64" customFormat="1" ht="30.75" customHeight="1">
      <c r="A86"/>
      <c r="B86"/>
      <c r="C86"/>
      <c r="D86"/>
      <c r="E86"/>
      <c r="G86" s="174"/>
      <c r="H86" s="178"/>
      <c r="I86" s="18" t="str">
        <f>IF(I85&lt;1,"almost certainly not",IF(I85&lt;5,"very unlikely",IF(I85&lt;25,"unlikely, probably not",IF(I85&lt;75,"possibly, may (not)",IF(I85&lt;95,"likely, probable",IF(I85&lt;99,"very likely","almost certainly"))))))</f>
        <v>very unlikely</v>
      </c>
      <c r="J86" s="18" t="str">
        <f>IF(J85&lt;1,"almost certainly not",IF(J85&lt;5,"very unlikely",IF(J85&lt;25,"unlikely, probably not",IF(J85&lt;75,"possibly, may (not)",IF(J85&lt;95,"likely, probable",IF(J85&lt;99,"very likely","almost certainly"))))))</f>
        <v>unlikely, probably not</v>
      </c>
      <c r="K86" s="18" t="str">
        <f>IF(K85&lt;1,"almost certainly not",IF(K85&lt;5,"very unlikely",IF(K85&lt;25,"unlikely, probably not",IF(K85&lt;75,"possibly, may (not)",IF(K85&lt;95,"likely, probable",IF(K85&lt;99,"very likely","almost certainly"))))))</f>
        <v>possibly, may (not)</v>
      </c>
      <c r="L86" s="18" t="e">
        <f>IF(L85&lt;1,"almost certainly not",IF(L85&lt;5,"very unlikely",IF(L85&lt;25,"unlikely, probably not",IF(L85&lt;75,"possibly, may (not)",IF(L85&lt;95,"likely, probable",IF(L85&lt;99,"very likely","almost certainly"))))))</f>
        <v>#DIV/0!</v>
      </c>
      <c r="N86"/>
      <c r="O86"/>
      <c r="P86"/>
      <c r="Q86"/>
      <c r="R86"/>
      <c r="T86" s="174"/>
      <c r="U86" s="178"/>
      <c r="V86" s="18" t="str">
        <f>IF(V85&lt;1,"almost certainly not",IF(V85&lt;5,"very unlikely",IF(V85&lt;25,"unlikely, probably not",IF(V85&lt;75,"possibly, may (not)",IF(V85&lt;95,"likely, probable",IF(V85&lt;99,"very likely","almost certainly"))))))</f>
        <v>possibly, may (not)</v>
      </c>
      <c r="W86" s="18" t="str">
        <f>IF(W85&lt;1,"almost certainly not",IF(W85&lt;5,"very unlikely",IF(W85&lt;25,"unlikely, probably not",IF(W85&lt;75,"possibly, may (not)",IF(W85&lt;95,"likely, probable",IF(W85&lt;99,"very likely","almost certainly"))))))</f>
        <v>likely, probable</v>
      </c>
      <c r="X86" s="18" t="str">
        <f>IF(X85&lt;1,"almost certainly not",IF(X85&lt;5,"very unlikely",IF(X85&lt;25,"unlikely, probably not",IF(X85&lt;75,"possibly, may (not)",IF(X85&lt;95,"likely, probable",IF(X85&lt;99,"very likely","almost certainly"))))))</f>
        <v>very likely</v>
      </c>
      <c r="Y86" s="18" t="e">
        <f>IF(Y85&lt;1,"almost certainly not",IF(Y85&lt;5,"very unlikely",IF(Y85&lt;25,"unlikely, probably not",IF(Y85&lt;75,"possibly, may (not)",IF(Y85&lt;95,"likely, probable",IF(Y85&lt;99,"very likely","almost certainly"))))))</f>
        <v>#DIV/0!</v>
      </c>
      <c r="AA86"/>
      <c r="AB86"/>
      <c r="AC86"/>
      <c r="AD86"/>
      <c r="AE86"/>
      <c r="AF86"/>
      <c r="AG86" s="174"/>
      <c r="AH86" s="206"/>
      <c r="AI86" s="18" t="str">
        <f>IF(AI85&lt;1,"almost certainly not",IF(AI85&lt;5,"very unlikely",IF(AI85&lt;25,"unlikely, probably not",IF(AI85&lt;75,"possibly, may (not)",IF(AI85&lt;95,"likely, probable",IF(AI85&lt;99,"very likely","almost certainly"))))))</f>
        <v>likely, probable</v>
      </c>
      <c r="AJ86" s="18" t="str">
        <f>IF(AJ85&lt;1,"almost certainly not",IF(AJ85&lt;5,"very unlikely",IF(AJ85&lt;25,"unlikely, probably not",IF(AJ85&lt;75,"possibly, may (not)",IF(AJ85&lt;95,"likely, probable",IF(AJ85&lt;99,"very likely","almost certainly"))))))</f>
        <v>likely, probable</v>
      </c>
      <c r="AK86" s="18" t="str">
        <f>IF(AK85&lt;1,"almost certainly not",IF(AK85&lt;5,"very unlikely",IF(AK85&lt;25,"unlikely, probably not",IF(AK85&lt;75,"possibly, may (not)",IF(AK85&lt;95,"likely, probable",IF(AK85&lt;99,"very likely","almost certainly"))))))</f>
        <v>almost certainly</v>
      </c>
      <c r="AL86" s="18" t="e">
        <f>IF(AL85&lt;1,"almost certainly not",IF(AL85&lt;5,"very unlikely",IF(AL85&lt;25,"unlikely, probably not",IF(AL85&lt;75,"possibly, may (not)",IF(AL85&lt;95,"likely, probable",IF(AL85&lt;99,"very likely","almost certainly"))))))</f>
        <v>#DIV/0!</v>
      </c>
      <c r="AN86"/>
      <c r="AO86"/>
      <c r="AP86"/>
      <c r="AQ86"/>
      <c r="AR86"/>
      <c r="AS86"/>
      <c r="AT86" s="174"/>
      <c r="AU86" s="206"/>
      <c r="AV86" s="18" t="str">
        <f>IF(AV85&lt;1,"almost certainly not",IF(AV85&lt;5,"very unlikely",IF(AV85&lt;25,"unlikely, probably not",IF(AV85&lt;75,"possibly, may (not)",IF(AV85&lt;95,"likely, probable",IF(AV85&lt;99,"very likely","almost certainly"))))))</f>
        <v>possibly, may (not)</v>
      </c>
      <c r="AW86" s="18" t="str">
        <f>IF(AW85&lt;1,"almost certainly not",IF(AW85&lt;5,"very unlikely",IF(AW85&lt;25,"unlikely, probably not",IF(AW85&lt;75,"possibly, may (not)",IF(AW85&lt;95,"likely, probable",IF(AW85&lt;99,"very likely","almost certainly"))))))</f>
        <v>likely, probable</v>
      </c>
      <c r="AX86" s="18" t="str">
        <f>IF(AX85&lt;1,"almost certainly not",IF(AX85&lt;5,"very unlikely",IF(AX85&lt;25,"unlikely, probably not",IF(AX85&lt;75,"possibly, may (not)",IF(AX85&lt;95,"likely, probable",IF(AX85&lt;99,"very likely","almost certainly"))))))</f>
        <v>very likely</v>
      </c>
      <c r="AY86" s="18" t="e">
        <f>IF(AY85&lt;1,"almost certainly not",IF(AY85&lt;5,"very unlikely",IF(AY85&lt;25,"unlikely, probably not",IF(AY85&lt;75,"possibly, may (not)",IF(AY85&lt;95,"likely, probable",IF(AY85&lt;99,"very likely","almost certainly"))))))</f>
        <v>#DIV/0!</v>
      </c>
      <c r="BA86"/>
      <c r="BB86"/>
      <c r="BC86"/>
      <c r="BD86"/>
      <c r="BE86"/>
      <c r="BF86"/>
      <c r="BG86" s="174"/>
      <c r="BH86" s="206"/>
      <c r="BI86" s="18" t="str">
        <f>IF(BI85&lt;1,"almost certainly not",IF(BI85&lt;5,"very unlikely",IF(BI85&lt;25,"unlikely, probably not",IF(BI85&lt;75,"possibly, may (not)",IF(BI85&lt;95,"likely, probable",IF(BI85&lt;99,"very likely","almost certainly"))))))</f>
        <v>possibly, may (not)</v>
      </c>
      <c r="BJ86" s="18" t="str">
        <f>IF(BJ85&lt;1,"almost certainly not",IF(BJ85&lt;5,"very unlikely",IF(BJ85&lt;25,"unlikely, probably not",IF(BJ85&lt;75,"possibly, may (not)",IF(BJ85&lt;95,"likely, probable",IF(BJ85&lt;99,"very likely","almost certainly"))))))</f>
        <v>likely, probable</v>
      </c>
      <c r="BK86" s="18" t="str">
        <f>IF(BK85&lt;1,"almost certainly not",IF(BK85&lt;5,"very unlikely",IF(BK85&lt;25,"unlikely, probably not",IF(BK85&lt;75,"possibly, may (not)",IF(BK85&lt;95,"likely, probable",IF(BK85&lt;99,"very likely","almost certainly"))))))</f>
        <v>very likely</v>
      </c>
      <c r="BL86" s="18" t="e">
        <f>IF(BL85&lt;1,"almost certainly not",IF(BL85&lt;5,"very unlikely",IF(BL85&lt;25,"unlikely, probably not",IF(BL85&lt;75,"possibly, may (not)",IF(BL85&lt;95,"likely, probable",IF(BL85&lt;99,"very likely","almost certainly"))))))</f>
        <v>#DIV/0!</v>
      </c>
    </row>
    <row r="87" spans="1:64" s="64" customFormat="1" ht="12.75">
      <c r="A87"/>
      <c r="B87"/>
      <c r="C87"/>
      <c r="D87"/>
      <c r="E87"/>
      <c r="G87" s="174"/>
      <c r="H87" s="179" t="s">
        <v>15</v>
      </c>
      <c r="I87" s="72">
        <f>IF(ISERROR(TDIST((I82-I77)/ABS(I77)*TINV(I74,I76),I76,1)),TDIST((I77-I82)/ABS(I77)*TINV(I74,I76),I76,1),1-TDIST((I82-I77)/ABS(I77)*TINV(I74,I76),I76,1))*100</f>
        <v>98.78271140283923</v>
      </c>
      <c r="J87" s="72">
        <f>IF(ISERROR(TDIST((J82-J77)/ABS(J77)*TINV(J74,J76),J76,1)),TDIST((J77-J82)/ABS(J77)*TINV(J74,J76),J76,1),1-TDIST((J82-J77)/ABS(J77)*TINV(J74,J76),J76,1))*100</f>
        <v>75.70203770934192</v>
      </c>
      <c r="K87" s="72">
        <f>IF(ISERROR(TDIST((K82-K77)/ABS(K77)*TINV(K74,K76),K76,1)),TDIST((K77-K82)/ABS(K77)*TINV(K74,K76),K76,1),1-TDIST((K82-K77)/ABS(K77)*TINV(K74,K76),K76,1))*100</f>
        <v>1.1480464299137734</v>
      </c>
      <c r="L87" s="72" t="e">
        <f>IF(ISERROR(TDIST((L82-L77)/ABS(L77)*TINV(L74,L76),L76,1)),TDIST((L77-L82)/ABS(L77)*TINV(L74,L76),L76,1),1-TDIST((L82-L77)/ABS(L77)*TINV(L74,L76),L76,1))*100</f>
        <v>#DIV/0!</v>
      </c>
      <c r="N87"/>
      <c r="O87"/>
      <c r="P87"/>
      <c r="Q87"/>
      <c r="R87"/>
      <c r="T87" s="174"/>
      <c r="U87" s="179" t="s">
        <v>15</v>
      </c>
      <c r="V87" s="72">
        <f>IF(ISERROR(TDIST((LN(V82)-LN(V77))/ABS(LN(V77))*TINV(V74,V76),V76,1)),TDIST((LN(V77)-LN(V82))/ABS(LN(V77))*TINV(V74,V76),V76,1),1-TDIST((LN(V82)-LN(V77))/ABS(LN(V77))*TINV(V74,V76),V76,1))*100</f>
        <v>54.84060380884143</v>
      </c>
      <c r="W87" s="72">
        <f>IF(ISERROR(TDIST((LN(W82)-LN(W77))/ABS(LN(W77))*TINV(W74,W76),W76,1)),TDIST((LN(W77)-LN(W82))/ABS(LN(W77))*TINV(W74,W76),W76,1),1-TDIST((LN(W82)-LN(W77))/ABS(LN(W77))*TINV(W74,W76),W76,1))*100</f>
        <v>16.04989449251754</v>
      </c>
      <c r="X87" s="72">
        <f>IF(ISERROR(TDIST((LN(X82)-LN(X77))/ABS(LN(X77))*TINV(X74,X76),X76,1)),TDIST((LN(X77)-LN(X82))/ABS(LN(X77))*TINV(X74,X76),X76,1),1-TDIST((LN(X82)-LN(X77))/ABS(LN(X77))*TINV(X74,X76),X76,1))*100</f>
        <v>0.018475578105267832</v>
      </c>
      <c r="Y87" s="72" t="e">
        <f>IF(ISERROR(TDIST((LN(Y82)-LN(Y77))/ABS(LN(Y77))*TINV(Y74,Y76),Y76,1)),TDIST((LN(Y77)-LN(Y82))/ABS(LN(Y77))*TINV(Y74,Y76),Y76,1),1-TDIST((LN(Y82)-LN(Y77))/ABS(LN(Y77))*TINV(Y74,Y76),Y76,1))*100</f>
        <v>#DIV/0!</v>
      </c>
      <c r="AA87"/>
      <c r="AB87"/>
      <c r="AC87"/>
      <c r="AD87"/>
      <c r="AE87"/>
      <c r="AF87"/>
      <c r="AG87" s="174"/>
      <c r="AH87" s="179" t="s">
        <v>15</v>
      </c>
      <c r="AI87" s="72">
        <f>IF(ISERROR(TDIST((AI82-AI77)/ABS(AI77)*TINV(AI74,AI76),AI76,1)),TDIST((AI77-AI82)/ABS(AI77)*TINV(AI74,AI76),AI76,1),1-TDIST((AI82-AI77)/ABS(AI77)*TINV(AI74,AI76),AI76,1))*100</f>
        <v>20.501869854581063</v>
      </c>
      <c r="AJ87" s="72">
        <f>IF(ISERROR(TDIST((AJ82-AJ77)/ABS(AJ77)*TINV(AJ74,AJ76),AJ76,1)),TDIST((AJ77-AJ82)/ABS(AJ77)*TINV(AJ74,AJ76),AJ76,1),1-TDIST((AJ82-AJ77)/ABS(AJ77)*TINV(AJ74,AJ76),AJ76,1))*100</f>
        <v>9.818349233777301</v>
      </c>
      <c r="AK87" s="72">
        <f>IF(ISERROR(TDIST((AK82-AK77)/ABS(AK77)*TINV(AK74,AK76),AK76,1)),TDIST((AK77-AK82)/ABS(AK77)*TINV(AK74,AK76),AK76,1),1-TDIST((AK82-AK77)/ABS(AK77)*TINV(AK74,AK76),AK76,1))*100</f>
        <v>7.326516279235824E-07</v>
      </c>
      <c r="AL87" s="72" t="e">
        <f>IF(ISERROR(TDIST((AL82-AL77)/ABS(AL77)*TINV(AL74,AL76),AL76,1)),TDIST((AL77-AL82)/ABS(AL77)*TINV(AL74,AL76),AL76,1),1-TDIST((AL82-AL77)/ABS(AL77)*TINV(AL74,AL76),AL76,1))*100</f>
        <v>#DIV/0!</v>
      </c>
      <c r="AN87"/>
      <c r="AO87"/>
      <c r="AP87"/>
      <c r="AQ87"/>
      <c r="AR87"/>
      <c r="AS87"/>
      <c r="AT87" s="174"/>
      <c r="AU87" s="179" t="s">
        <v>15</v>
      </c>
      <c r="AV87" s="72">
        <f>IF(ISERROR(TDIST((AV82-AV77)/ABS(AV77)*TINV(AV74,AV76),AV76,1)),TDIST((AV77-AV82)/ABS(AV77)*TINV(AV74,AV76),AV76,1),1-TDIST((AV82-AV77)/ABS(AV77)*TINV(AV74,AV76),AV76,1))*100</f>
        <v>67.4946322795883</v>
      </c>
      <c r="AW87" s="72">
        <f>IF(ISERROR(TDIST((AW82-AW77)/ABS(AW77)*TINV(AW74,AW76),AW76,1)),TDIST((AW77-AW82)/ABS(AW77)*TINV(AW74,AW76),AW76,1),1-TDIST((AW82-AW77)/ABS(AW77)*TINV(AW74,AW76),AW76,1))*100</f>
        <v>22.84043632238195</v>
      </c>
      <c r="AX87" s="72">
        <f>IF(ISERROR(TDIST((AX82-AX77)/ABS(AX77)*TINV(AX74,AX76),AX76,1)),TDIST((AX77-AX82)/ABS(AX77)*TINV(AX74,AX76),AX76,1),1-TDIST((AX82-AX77)/ABS(AX77)*TINV(AX74,AX76),AX76,1))*100</f>
        <v>0.04779404996249597</v>
      </c>
      <c r="AY87" s="72" t="e">
        <f>IF(ISERROR(TDIST((AY82-AY77)/ABS(AY77)*TINV(AY74,AY76),AY76,1)),TDIST((AY77-AY82)/ABS(AY77)*TINV(AY74,AY76),AY76,1),1-TDIST((AY82-AY77)/ABS(AY77)*TINV(AY74,AY76),AY76,1))*100</f>
        <v>#DIV/0!</v>
      </c>
      <c r="BA87"/>
      <c r="BB87"/>
      <c r="BC87"/>
      <c r="BD87"/>
      <c r="BE87"/>
      <c r="BF87"/>
      <c r="BG87" s="174"/>
      <c r="BH87" s="179" t="s">
        <v>15</v>
      </c>
      <c r="BI87" s="72">
        <f>IF(ISERROR(TDIST((BI82-BI77)/ABS(BI77)*TINV(BI74,BI76),BI76,1)),TDIST((BI77-BI82)/ABS(BI77)*TINV(BI74,BI76),BI76,1),1-TDIST((BI82-BI77)/ABS(BI77)*TINV(BI74,BI76),BI76,1))*100</f>
        <v>67.59654412132635</v>
      </c>
      <c r="BJ87" s="72">
        <f>IF(ISERROR(TDIST((BJ82-BJ77)/ABS(BJ77)*TINV(BJ74,BJ76),BJ76,1)),TDIST((BJ77-BJ82)/ABS(BJ77)*TINV(BJ74,BJ76),BJ76,1),1-TDIST((BJ82-BJ77)/ABS(BJ77)*TINV(BJ74,BJ76),BJ76,1))*100</f>
        <v>22.628414111631162</v>
      </c>
      <c r="BK87" s="72">
        <f>IF(ISERROR(TDIST((BK82-BK77)/ABS(BK77)*TINV(BK74,BK76),BK76,1)),TDIST((BK77-BK82)/ABS(BK77)*TINV(BK74,BK76),BK76,1),1-TDIST((BK82-BK77)/ABS(BK77)*TINV(BK74,BK76),BK76,1))*100</f>
        <v>0.048039701597062966</v>
      </c>
      <c r="BL87" s="72" t="e">
        <f>IF(ISERROR(TDIST((BL82-BL77)/ABS(BL77)*TINV(BL74,BL76),BL76,1)),TDIST((BL77-BL82)/ABS(BL77)*TINV(BL74,BL76),BL76,1),1-TDIST((BL82-BL77)/ABS(BL77)*TINV(BL74,BL76),BL76,1))*100</f>
        <v>#DIV/0!</v>
      </c>
    </row>
    <row r="88" spans="1:64" s="64" customFormat="1" ht="30.75" customHeight="1">
      <c r="A88"/>
      <c r="B88"/>
      <c r="C88"/>
      <c r="D88"/>
      <c r="E88"/>
      <c r="G88" s="175"/>
      <c r="H88" s="180"/>
      <c r="I88" s="18" t="str">
        <f>IF(I87&lt;1,"almost certainly not",IF(I87&lt;5,"very unlikely",IF(I87&lt;25,"unlikely, probably not",IF(I87&lt;75,"possibly, may (not)",IF(I87&lt;95,"likely, probable",IF(I87&lt;99,"very likely","almost certainly"))))))</f>
        <v>very likely</v>
      </c>
      <c r="J88" s="18" t="str">
        <f>IF(J87&lt;1,"almost certainly not",IF(J87&lt;5,"very unlikely",IF(J87&lt;25,"unlikely, probably not",IF(J87&lt;75,"possibly, may (not)",IF(J87&lt;95,"likely, probable",IF(J87&lt;99,"very likely","almost certainly"))))))</f>
        <v>likely, probable</v>
      </c>
      <c r="K88" s="18" t="str">
        <f>IF(K87&lt;1,"almost certainly not",IF(K87&lt;5,"very unlikely",IF(K87&lt;25,"unlikely, probably not",IF(K87&lt;75,"possibly, may (not)",IF(K87&lt;95,"likely, probable",IF(K87&lt;99,"very likely","almost certainly"))))))</f>
        <v>very unlikely</v>
      </c>
      <c r="L88" s="18" t="e">
        <f>IF(L87&lt;1,"almost certainly not",IF(L87&lt;5,"very unlikely",IF(L87&lt;25,"unlikely, probably not",IF(L87&lt;75,"possibly, may (not)",IF(L87&lt;95,"likely, probable",IF(L87&lt;99,"very likely","almost certainly"))))))</f>
        <v>#DIV/0!</v>
      </c>
      <c r="N88"/>
      <c r="O88"/>
      <c r="P88"/>
      <c r="Q88"/>
      <c r="R88"/>
      <c r="T88" s="175"/>
      <c r="U88" s="180"/>
      <c r="V88" s="18" t="str">
        <f>IF(V87&lt;1,"almost certainly not",IF(V87&lt;5,"very unlikely",IF(V87&lt;25,"unlikely, probably not",IF(V87&lt;75,"possibly, may (not)",IF(V87&lt;95,"likely, probable",IF(V87&lt;99,"very likely","almost certainly"))))))</f>
        <v>possibly, may (not)</v>
      </c>
      <c r="W88" s="18" t="str">
        <f>IF(W87&lt;1,"almost certainly not",IF(W87&lt;5,"very unlikely",IF(W87&lt;25,"unlikely, probably not",IF(W87&lt;75,"possibly, may (not)",IF(W87&lt;95,"likely, probable",IF(W87&lt;99,"very likely","almost certainly"))))))</f>
        <v>unlikely, probably not</v>
      </c>
      <c r="X88" s="18" t="str">
        <f>IF(X87&lt;1,"almost certainly not",IF(X87&lt;5,"very unlikely",IF(X87&lt;25,"unlikely, probably not",IF(X87&lt;75,"possibly, may (not)",IF(X87&lt;95,"likely, probable",IF(X87&lt;99,"very likely","almost certainly"))))))</f>
        <v>almost certainly not</v>
      </c>
      <c r="Y88" s="18" t="e">
        <f>IF(Y87&lt;1,"almost certainly not",IF(Y87&lt;5,"very unlikely",IF(Y87&lt;25,"unlikely, probably not",IF(Y87&lt;75,"possibly, may (not)",IF(Y87&lt;95,"likely, probable",IF(Y87&lt;99,"very likely","almost certainly"))))))</f>
        <v>#DIV/0!</v>
      </c>
      <c r="AA88"/>
      <c r="AB88"/>
      <c r="AC88"/>
      <c r="AD88"/>
      <c r="AE88"/>
      <c r="AF88"/>
      <c r="AG88" s="175"/>
      <c r="AH88" s="180"/>
      <c r="AI88" s="18" t="str">
        <f>IF(AI87&lt;1,"almost certainly not",IF(AI87&lt;5,"very unlikely",IF(AI87&lt;25,"unlikely, probably not",IF(AI87&lt;75,"possibly, may (not)",IF(AI87&lt;95,"likely, probable",IF(AI87&lt;99,"very likely","almost certainly"))))))</f>
        <v>unlikely, probably not</v>
      </c>
      <c r="AJ88" s="18" t="str">
        <f>IF(AJ87&lt;1,"almost certainly not",IF(AJ87&lt;5,"very unlikely",IF(AJ87&lt;25,"unlikely, probably not",IF(AJ87&lt;75,"possibly, may (not)",IF(AJ87&lt;95,"likely, probable",IF(AJ87&lt;99,"very likely","almost certainly"))))))</f>
        <v>unlikely, probably not</v>
      </c>
      <c r="AK88" s="18" t="str">
        <f>IF(AK87&lt;1,"almost certainly not",IF(AK87&lt;5,"very unlikely",IF(AK87&lt;25,"unlikely, probably not",IF(AK87&lt;75,"possibly, may (not)",IF(AK87&lt;95,"likely, probable",IF(AK87&lt;99,"very likely","almost certainly"))))))</f>
        <v>almost certainly not</v>
      </c>
      <c r="AL88" s="18" t="e">
        <f>IF(AL87&lt;1,"almost certainly not",IF(AL87&lt;5,"very unlikely",IF(AL87&lt;25,"unlikely, probably not",IF(AL87&lt;75,"possibly, may (not)",IF(AL87&lt;95,"likely, probable",IF(AL87&lt;99,"very likely","almost certainly"))))))</f>
        <v>#DIV/0!</v>
      </c>
      <c r="AN88"/>
      <c r="AO88"/>
      <c r="AP88"/>
      <c r="AQ88"/>
      <c r="AR88"/>
      <c r="AS88"/>
      <c r="AT88" s="175"/>
      <c r="AU88" s="180"/>
      <c r="AV88" s="18" t="str">
        <f>IF(AV87&lt;1,"almost certainly not",IF(AV87&lt;5,"very unlikely",IF(AV87&lt;25,"unlikely, probably not",IF(AV87&lt;75,"possibly, may (not)",IF(AV87&lt;95,"likely, probable",IF(AV87&lt;99,"very likely","almost certainly"))))))</f>
        <v>possibly, may (not)</v>
      </c>
      <c r="AW88" s="18" t="str">
        <f>IF(AW87&lt;1,"almost certainly not",IF(AW87&lt;5,"very unlikely",IF(AW87&lt;25,"unlikely, probably not",IF(AW87&lt;75,"possibly, may (not)",IF(AW87&lt;95,"likely, probable",IF(AW87&lt;99,"very likely","almost certainly"))))))</f>
        <v>unlikely, probably not</v>
      </c>
      <c r="AX88" s="18" t="str">
        <f>IF(AX87&lt;1,"almost certainly not",IF(AX87&lt;5,"very unlikely",IF(AX87&lt;25,"unlikely, probably not",IF(AX87&lt;75,"possibly, may (not)",IF(AX87&lt;95,"likely, probable",IF(AX87&lt;99,"very likely","almost certainly"))))))</f>
        <v>almost certainly not</v>
      </c>
      <c r="AY88" s="18" t="e">
        <f>IF(AY87&lt;1,"almost certainly not",IF(AY87&lt;5,"very unlikely",IF(AY87&lt;25,"unlikely, probably not",IF(AY87&lt;75,"possibly, may (not)",IF(AY87&lt;95,"likely, probable",IF(AY87&lt;99,"very likely","almost certainly"))))))</f>
        <v>#DIV/0!</v>
      </c>
      <c r="BA88"/>
      <c r="BB88"/>
      <c r="BC88"/>
      <c r="BD88"/>
      <c r="BE88"/>
      <c r="BF88"/>
      <c r="BG88" s="175"/>
      <c r="BH88" s="180"/>
      <c r="BI88" s="18" t="str">
        <f>IF(BI87&lt;1,"almost certainly not",IF(BI87&lt;5,"very unlikely",IF(BI87&lt;25,"unlikely, probably not",IF(BI87&lt;75,"possibly, may (not)",IF(BI87&lt;95,"likely, probable",IF(BI87&lt;99,"very likely","almost certainly"))))))</f>
        <v>possibly, may (not)</v>
      </c>
      <c r="BJ88" s="18" t="str">
        <f>IF(BJ87&lt;1,"almost certainly not",IF(BJ87&lt;5,"very unlikely",IF(BJ87&lt;25,"unlikely, probably not",IF(BJ87&lt;75,"possibly, may (not)",IF(BJ87&lt;95,"likely, probable",IF(BJ87&lt;99,"very likely","almost certainly"))))))</f>
        <v>unlikely, probably not</v>
      </c>
      <c r="BK88" s="18" t="str">
        <f>IF(BK87&lt;1,"almost certainly not",IF(BK87&lt;5,"very unlikely",IF(BK87&lt;25,"unlikely, probably not",IF(BK87&lt;75,"possibly, may (not)",IF(BK87&lt;95,"likely, probable",IF(BK87&lt;99,"very likely","almost certainly"))))))</f>
        <v>almost certainly not</v>
      </c>
      <c r="BL88" s="18" t="e">
        <f>IF(BL87&lt;1,"almost certainly not",IF(BL87&lt;5,"very unlikely",IF(BL87&lt;25,"unlikely, probably not",IF(BL87&lt;75,"possibly, may (not)",IF(BL87&lt;95,"likely, probable",IF(BL87&lt;99,"very likely","almost certainly"))))))</f>
        <v>#DIV/0!</v>
      </c>
    </row>
    <row r="89" spans="7:64" ht="12.75">
      <c r="G89" s="95"/>
      <c r="H89" s="124" t="s">
        <v>30</v>
      </c>
      <c r="I89" s="53">
        <f>D44</f>
        <v>2.436789112022329</v>
      </c>
      <c r="J89" s="53">
        <f>I89</f>
        <v>2.436789112022329</v>
      </c>
      <c r="K89" s="53">
        <f>J89</f>
        <v>2.436789112022329</v>
      </c>
      <c r="L89" s="53">
        <f>K89</f>
        <v>2.436789112022329</v>
      </c>
      <c r="T89" s="93"/>
      <c r="U89" s="94"/>
      <c r="V89" s="92"/>
      <c r="W89" s="92"/>
      <c r="X89" s="92"/>
      <c r="Y89" s="92"/>
      <c r="AG89" s="19"/>
      <c r="AH89" s="24" t="s">
        <v>61</v>
      </c>
      <c r="AI89" s="111">
        <f>AD43</f>
        <v>58.127572016460896</v>
      </c>
      <c r="AJ89" s="28">
        <f aca="true" t="shared" si="47" ref="AJ89:AL90">AI89</f>
        <v>58.127572016460896</v>
      </c>
      <c r="AK89" s="28">
        <f t="shared" si="47"/>
        <v>58.127572016460896</v>
      </c>
      <c r="AL89" s="28">
        <f t="shared" si="47"/>
        <v>58.127572016460896</v>
      </c>
      <c r="AT89" s="19"/>
      <c r="AU89" s="24" t="s">
        <v>56</v>
      </c>
      <c r="AV89" s="118">
        <f>AQ46</f>
        <v>12.194257299192289</v>
      </c>
      <c r="AW89" s="112">
        <f>AV89</f>
        <v>12.194257299192289</v>
      </c>
      <c r="AX89" s="112">
        <f>AW89</f>
        <v>12.194257299192289</v>
      </c>
      <c r="AY89" s="112">
        <f>AX89</f>
        <v>12.194257299192289</v>
      </c>
      <c r="BG89" s="19"/>
      <c r="BH89" s="24" t="s">
        <v>56</v>
      </c>
      <c r="BI89" s="118">
        <f>BD46</f>
        <v>12.210796075727885</v>
      </c>
      <c r="BJ89" s="112">
        <f>BI89</f>
        <v>12.210796075727885</v>
      </c>
      <c r="BK89" s="112">
        <f>BJ89</f>
        <v>12.210796075727885</v>
      </c>
      <c r="BL89" s="112">
        <f>BK89</f>
        <v>12.210796075727885</v>
      </c>
    </row>
    <row r="90" spans="33:64" ht="12.75">
      <c r="AG90" s="19"/>
      <c r="AH90" s="24" t="s">
        <v>60</v>
      </c>
      <c r="AI90" s="59">
        <f>PERCENTILE(allraw,AI89/100)</f>
        <v>12.842283950617283</v>
      </c>
      <c r="AJ90" s="59">
        <f t="shared" si="47"/>
        <v>12.842283950617283</v>
      </c>
      <c r="AK90" s="59">
        <f t="shared" si="47"/>
        <v>12.842283950617283</v>
      </c>
      <c r="AL90" s="59">
        <f t="shared" si="47"/>
        <v>12.842283950617283</v>
      </c>
      <c r="AT90" s="93"/>
      <c r="AU90" s="94"/>
      <c r="AV90" s="97"/>
      <c r="AW90" s="97"/>
      <c r="AX90" s="97"/>
      <c r="AY90" s="97"/>
      <c r="BG90" s="93"/>
      <c r="BH90" s="94"/>
      <c r="BI90" s="97"/>
      <c r="BJ90" s="97"/>
      <c r="BK90" s="97"/>
      <c r="BL90" s="97"/>
    </row>
    <row r="91" spans="33:64" ht="12.75">
      <c r="AG91" s="21"/>
      <c r="AH91" s="98"/>
      <c r="AI91" s="123"/>
      <c r="AJ91" s="123"/>
      <c r="AK91" s="123"/>
      <c r="AL91" s="123"/>
      <c r="AT91" s="93"/>
      <c r="AU91" s="94"/>
      <c r="AV91" s="97"/>
      <c r="AW91" s="97"/>
      <c r="AX91" s="97"/>
      <c r="AY91" s="97"/>
      <c r="BG91" s="93"/>
      <c r="BH91" s="94"/>
      <c r="BI91" s="97"/>
      <c r="BJ91" s="97"/>
      <c r="BK91" s="97"/>
      <c r="BL91" s="97"/>
    </row>
    <row r="92" spans="7:59" s="56" customFormat="1" ht="12.75">
      <c r="G92" s="56" t="s">
        <v>4</v>
      </c>
      <c r="H92"/>
      <c r="I92"/>
      <c r="J92"/>
      <c r="K92"/>
      <c r="L92"/>
      <c r="T92" s="56" t="s">
        <v>5</v>
      </c>
      <c r="AG92" s="56" t="s">
        <v>64</v>
      </c>
      <c r="AT92" s="56" t="s">
        <v>55</v>
      </c>
      <c r="BG92" s="56" t="s">
        <v>65</v>
      </c>
    </row>
    <row r="93" ht="12.75" customHeight="1"/>
    <row r="94" spans="6:64" ht="27" customHeight="1">
      <c r="F94" s="21"/>
      <c r="G94" s="211" t="s">
        <v>123</v>
      </c>
      <c r="H94" s="212"/>
      <c r="I94" s="86" t="str">
        <f>I22</f>
        <v>TrtA-Cntrl</v>
      </c>
      <c r="J94" s="86" t="str">
        <f>J22</f>
        <v>TrtB-Cntrl</v>
      </c>
      <c r="K94" s="86" t="str">
        <f>K22</f>
        <v>TrtB-TrtA</v>
      </c>
      <c r="L94" s="86" t="str">
        <f>L22</f>
        <v>other effect</v>
      </c>
      <c r="T94" s="149" t="s">
        <v>20</v>
      </c>
      <c r="U94" s="150"/>
      <c r="V94" s="86" t="str">
        <f>V22</f>
        <v>TrtA-Cntrl</v>
      </c>
      <c r="W94" s="86" t="str">
        <f>W22</f>
        <v>TrtB-Cntrl</v>
      </c>
      <c r="X94" s="86" t="str">
        <f>X22</f>
        <v>TrtB-TrtA</v>
      </c>
      <c r="Y94" s="86" t="str">
        <f>Y22</f>
        <v>other effect</v>
      </c>
      <c r="AG94" s="149" t="s">
        <v>20</v>
      </c>
      <c r="AH94" s="150"/>
      <c r="AI94" s="86" t="str">
        <f>AI22</f>
        <v>TrtA-Cntrl</v>
      </c>
      <c r="AJ94" s="86" t="str">
        <f>AJ22</f>
        <v>TrtB-Cntrl</v>
      </c>
      <c r="AK94" s="86" t="str">
        <f>AK22</f>
        <v>TrtB-TrtA</v>
      </c>
      <c r="AL94" s="86" t="str">
        <f>AL22</f>
        <v>other effect</v>
      </c>
      <c r="AT94" s="149" t="s">
        <v>20</v>
      </c>
      <c r="AU94" s="150"/>
      <c r="AV94" s="86" t="str">
        <f>AV22</f>
        <v>TrtA-Cntrl</v>
      </c>
      <c r="AW94" s="86" t="str">
        <f>AW22</f>
        <v>TrtB-Cntrl</v>
      </c>
      <c r="AX94" s="86" t="str">
        <f>AX22</f>
        <v>TrtB-TrtA</v>
      </c>
      <c r="AY94" s="86" t="str">
        <f>AY22</f>
        <v>other effect</v>
      </c>
      <c r="BG94" s="149" t="s">
        <v>20</v>
      </c>
      <c r="BH94" s="150"/>
      <c r="BI94" s="86" t="str">
        <f>BI22</f>
        <v>TrtA-Cntrl</v>
      </c>
      <c r="BJ94" s="86" t="str">
        <f>BJ22</f>
        <v>TrtB-Cntrl</v>
      </c>
      <c r="BK94" s="86" t="str">
        <f>BK22</f>
        <v>TrtB-TrtA</v>
      </c>
      <c r="BL94" s="86" t="str">
        <f>BL22</f>
        <v>other effect</v>
      </c>
    </row>
    <row r="95" spans="6:64" ht="12.75">
      <c r="F95" s="21"/>
      <c r="G95" s="19"/>
      <c r="H95" s="23" t="s">
        <v>8</v>
      </c>
      <c r="I95" s="15">
        <f>$E$19</f>
        <v>90</v>
      </c>
      <c r="J95" s="15">
        <f>I95</f>
        <v>90</v>
      </c>
      <c r="K95" s="15">
        <f>J95</f>
        <v>90</v>
      </c>
      <c r="L95" s="15">
        <f>K95</f>
        <v>90</v>
      </c>
      <c r="T95" s="19"/>
      <c r="U95" s="41" t="s">
        <v>3</v>
      </c>
      <c r="V95" s="43">
        <f>V47</f>
        <v>0.0003169093072454165</v>
      </c>
      <c r="W95" s="43">
        <f>W47</f>
        <v>0.04100710008561239</v>
      </c>
      <c r="X95" s="43">
        <f>X47</f>
        <v>0.27258164598422285</v>
      </c>
      <c r="Y95" s="43" t="e">
        <f>Y47</f>
        <v>#DIV/0!</v>
      </c>
      <c r="AG95" s="19"/>
      <c r="AH95" s="41" t="s">
        <v>3</v>
      </c>
      <c r="AI95" s="76">
        <f>AI45</f>
        <v>0.0009700979164418012</v>
      </c>
      <c r="AJ95" s="76">
        <f>AJ45</f>
        <v>0.08650827453724771</v>
      </c>
      <c r="AK95" s="76">
        <f>AK45</f>
        <v>0.18929894644824385</v>
      </c>
      <c r="AL95" s="76" t="e">
        <f>AL45</f>
        <v>#DIV/0!</v>
      </c>
      <c r="AT95" s="19"/>
      <c r="AU95" s="41" t="s">
        <v>3</v>
      </c>
      <c r="AV95" s="76">
        <f>AV45</f>
        <v>0.000304441291577742</v>
      </c>
      <c r="AW95" s="76">
        <f>AW45</f>
        <v>0.04114778313307278</v>
      </c>
      <c r="AX95" s="76">
        <f>AX45</f>
        <v>0.2805277805414105</v>
      </c>
      <c r="AY95" s="76" t="e">
        <f>AY45</f>
        <v>#DIV/0!</v>
      </c>
      <c r="BG95" s="19"/>
      <c r="BH95" s="41" t="s">
        <v>3</v>
      </c>
      <c r="BI95" s="76">
        <f>BI45</f>
        <v>0.0003080400047481851</v>
      </c>
      <c r="BJ95" s="76">
        <f>BJ45</f>
        <v>0.041304101822450374</v>
      </c>
      <c r="BK95" s="76">
        <f>BK45</f>
        <v>0.280313510907229</v>
      </c>
      <c r="BL95" s="76" t="e">
        <f>BL45</f>
        <v>#DIV/0!</v>
      </c>
    </row>
    <row r="96" spans="6:64" ht="12.75">
      <c r="F96" s="21"/>
      <c r="G96" s="19"/>
      <c r="H96" s="24" t="s">
        <v>19</v>
      </c>
      <c r="I96" s="17">
        <f>COUNT(I23:I40)-1</f>
        <v>17</v>
      </c>
      <c r="J96" s="17">
        <f>COUNT(J23:J40)-1</f>
        <v>17</v>
      </c>
      <c r="K96" s="17">
        <f>COUNT(K23:K40)-1</f>
        <v>17</v>
      </c>
      <c r="L96" s="17">
        <f>COUNT(L23:L40)-1</f>
        <v>-1</v>
      </c>
      <c r="T96" s="19"/>
      <c r="U96" s="42" t="s">
        <v>8</v>
      </c>
      <c r="V96" s="17">
        <f>$E$19</f>
        <v>90</v>
      </c>
      <c r="W96" s="17">
        <f>V96</f>
        <v>90</v>
      </c>
      <c r="X96" s="17">
        <f>W96</f>
        <v>90</v>
      </c>
      <c r="Y96" s="17">
        <f>X96</f>
        <v>90</v>
      </c>
      <c r="AG96" s="19"/>
      <c r="AH96" s="42" t="s">
        <v>8</v>
      </c>
      <c r="AI96" s="17">
        <f>$E$19</f>
        <v>90</v>
      </c>
      <c r="AJ96" s="17">
        <f>AI96</f>
        <v>90</v>
      </c>
      <c r="AK96" s="17">
        <f>AJ96</f>
        <v>90</v>
      </c>
      <c r="AL96" s="17">
        <f>AK96</f>
        <v>90</v>
      </c>
      <c r="AT96" s="19"/>
      <c r="AU96" s="42" t="s">
        <v>8</v>
      </c>
      <c r="AV96" s="17">
        <f>$E$19</f>
        <v>90</v>
      </c>
      <c r="AW96" s="17">
        <f>AV96</f>
        <v>90</v>
      </c>
      <c r="AX96" s="17">
        <f>AW96</f>
        <v>90</v>
      </c>
      <c r="AY96" s="17">
        <f>AX96</f>
        <v>90</v>
      </c>
      <c r="BG96" s="19"/>
      <c r="BH96" s="42" t="s">
        <v>8</v>
      </c>
      <c r="BI96" s="17">
        <f>$E$19</f>
        <v>90</v>
      </c>
      <c r="BJ96" s="17">
        <f>BI96</f>
        <v>90</v>
      </c>
      <c r="BK96" s="17">
        <f>BJ96</f>
        <v>90</v>
      </c>
      <c r="BL96" s="17">
        <f>BK96</f>
        <v>90</v>
      </c>
    </row>
    <row r="97" spans="6:64" ht="13.5" customHeight="1">
      <c r="F97" s="21"/>
      <c r="G97" s="162" t="s">
        <v>114</v>
      </c>
      <c r="H97" s="163"/>
      <c r="I97" s="163"/>
      <c r="J97" s="163"/>
      <c r="K97" s="163"/>
      <c r="L97" s="164"/>
      <c r="T97" s="19"/>
      <c r="U97" s="24" t="s">
        <v>19</v>
      </c>
      <c r="V97" s="28">
        <f>V48</f>
        <v>17</v>
      </c>
      <c r="W97" s="28">
        <f>W48</f>
        <v>17</v>
      </c>
      <c r="X97" s="28">
        <f>X48</f>
        <v>17</v>
      </c>
      <c r="Y97" s="28">
        <f>Y48</f>
        <v>-1</v>
      </c>
      <c r="AG97" s="19"/>
      <c r="AH97" s="24" t="s">
        <v>19</v>
      </c>
      <c r="AI97" s="28">
        <f>AI46</f>
        <v>17</v>
      </c>
      <c r="AJ97" s="28">
        <f>AJ46</f>
        <v>17</v>
      </c>
      <c r="AK97" s="28">
        <f>AK46</f>
        <v>17</v>
      </c>
      <c r="AL97" s="28">
        <f>AL46</f>
        <v>-1</v>
      </c>
      <c r="AT97" s="19"/>
      <c r="AU97" s="24" t="s">
        <v>19</v>
      </c>
      <c r="AV97" s="28">
        <f>AV46</f>
        <v>17</v>
      </c>
      <c r="AW97" s="28">
        <f>AW46</f>
        <v>17</v>
      </c>
      <c r="AX97" s="28">
        <f>AX46</f>
        <v>17</v>
      </c>
      <c r="AY97" s="28">
        <f>AY46</f>
        <v>-1</v>
      </c>
      <c r="BG97" s="19"/>
      <c r="BH97" s="24" t="s">
        <v>19</v>
      </c>
      <c r="BI97" s="28">
        <f>BI46</f>
        <v>17</v>
      </c>
      <c r="BJ97" s="28">
        <f>BJ46</f>
        <v>17</v>
      </c>
      <c r="BK97" s="28">
        <f>BK46</f>
        <v>17</v>
      </c>
      <c r="BL97" s="28">
        <f>BL46</f>
        <v>-1</v>
      </c>
    </row>
    <row r="98" spans="6:64" ht="12.75">
      <c r="F98" s="21"/>
      <c r="G98" s="19"/>
      <c r="H98" s="27" t="s">
        <v>116</v>
      </c>
      <c r="I98" s="139">
        <f>I48/SQRT(2)</f>
        <v>0.7504791497759054</v>
      </c>
      <c r="J98" s="139">
        <f>J48/SQRT(2)</f>
        <v>0.9892229736026491</v>
      </c>
      <c r="K98" s="139">
        <f>K48/SQRT(2)</f>
        <v>1.0449458190288539</v>
      </c>
      <c r="L98" s="139" t="e">
        <f>L48/SQRT(2)</f>
        <v>#DIV/0!</v>
      </c>
      <c r="T98" s="19"/>
      <c r="U98" s="133" t="s">
        <v>101</v>
      </c>
      <c r="V98" s="40">
        <f>V118/V110</f>
        <v>-0.45588174333449494</v>
      </c>
      <c r="W98" s="40">
        <f>W118/W110</f>
        <v>-0.30320187722744035</v>
      </c>
      <c r="X98" s="40">
        <f>X118/X110</f>
        <v>0.15267986610705456</v>
      </c>
      <c r="Y98" s="40" t="e">
        <f>Y118/Y110</f>
        <v>#DIV/0!</v>
      </c>
      <c r="AG98" s="19"/>
      <c r="AH98" s="133" t="s">
        <v>101</v>
      </c>
      <c r="AI98" s="40">
        <f>AI118/AI110</f>
        <v>-0.4768715065071461</v>
      </c>
      <c r="AJ98" s="40">
        <f>AJ118/AJ110</f>
        <v>-0.27931045381132846</v>
      </c>
      <c r="AK98" s="40">
        <f>AK118/AK110</f>
        <v>0.19756105269581772</v>
      </c>
      <c r="AL98" s="40" t="e">
        <f>AL118/AL110</f>
        <v>#DIV/0!</v>
      </c>
      <c r="AT98" s="19"/>
      <c r="AU98" s="133" t="s">
        <v>101</v>
      </c>
      <c r="AV98" s="40">
        <f>AV118/AQ44</f>
        <v>-0.45361068804485793</v>
      </c>
      <c r="AW98" s="40">
        <f>AW118/AQ44</f>
        <v>-0.3004324448973014</v>
      </c>
      <c r="AX98" s="40">
        <f>AX118/AQ44</f>
        <v>0.15317824314755654</v>
      </c>
      <c r="AY98" s="40" t="e">
        <f>AY118/AQ44</f>
        <v>#DIV/0!</v>
      </c>
      <c r="BG98" s="19"/>
      <c r="BH98" s="133" t="s">
        <v>101</v>
      </c>
      <c r="BI98" s="40">
        <f>BI118/BD44</f>
        <v>-0.45395126705898636</v>
      </c>
      <c r="BJ98" s="40">
        <f>BJ118/BD44</f>
        <v>-0.29990232409447937</v>
      </c>
      <c r="BK98" s="40">
        <f>BK118/BD44</f>
        <v>0.15404894296450705</v>
      </c>
      <c r="BL98" s="40" t="e">
        <f>BL118/BD44</f>
        <v>#DIV/0!</v>
      </c>
    </row>
    <row r="99" spans="6:64" ht="12.75">
      <c r="F99" s="21"/>
      <c r="G99" s="183" t="str">
        <f>CONCATENATE(TEXT($E$19,"0"),"% confidence
limits")</f>
        <v>90% confidence
limits</v>
      </c>
      <c r="H99" s="20" t="s">
        <v>9</v>
      </c>
      <c r="I99" s="60">
        <f>SQRT(I96*I98^2/CHIINV((100-I95)/100/2,I96))</f>
        <v>0.589128543328942</v>
      </c>
      <c r="J99" s="60">
        <f>SQRT(J96*J98^2/CHIINV((100-J95)/100/2,J96))</f>
        <v>0.7765432119467574</v>
      </c>
      <c r="K99" s="60">
        <f>SQRT(K96*K98^2/CHIINV((100-K95)/100/2,K96))</f>
        <v>0.8202858246041327</v>
      </c>
      <c r="L99" s="63" t="e">
        <f>SQRT(L96*L98^2/CHIINV((100-L95)/100/2,L96))</f>
        <v>#DIV/0!</v>
      </c>
      <c r="T99" s="183" t="str">
        <f>CONCATENATE(TEXT($E$19,"0"),"% confidence
limits")</f>
        <v>90% confidence
limits</v>
      </c>
      <c r="U99" s="32" t="s">
        <v>9</v>
      </c>
      <c r="V99" s="60">
        <f>V98-TINV((100-V96)/100,V97)*ABS(V98)/TINV(V95,V97)</f>
        <v>-0.6321832177631952</v>
      </c>
      <c r="W99" s="60">
        <f>W98-TINV((100-W96)/100,W97)*ABS(W98)/TINV(W95,W97)</f>
        <v>-0.5417344759432512</v>
      </c>
      <c r="X99" s="60">
        <f>X98-TINV((100-X96)/100,X97)*ABS(X98)/TINV(X95,X97)</f>
        <v>-0.08156248423012766</v>
      </c>
      <c r="Y99" s="60" t="e">
        <f>Y98-TINV((100-Y96)/100,Y97)*ABS(Y98)/TINV(Y95,Y97)</f>
        <v>#DIV/0!</v>
      </c>
      <c r="AG99" s="188" t="str">
        <f>CONCATENATE(TEXT($E$19,"0"),"% confidence
limits")</f>
        <v>90% confidence
limits</v>
      </c>
      <c r="AH99" s="32" t="s">
        <v>9</v>
      </c>
      <c r="AI99" s="60">
        <f>AI119/AD44</f>
        <v>-0.6853542805498023</v>
      </c>
      <c r="AJ99" s="60">
        <f>AJ119/AD44</f>
        <v>-0.5463713615760162</v>
      </c>
      <c r="AK99" s="60">
        <f>AK119/AD44</f>
        <v>-0.05377065741469916</v>
      </c>
      <c r="AL99" s="60" t="e">
        <f>AL119/AD44</f>
        <v>#DIV/0!</v>
      </c>
      <c r="AT99" s="196" t="str">
        <f>CONCATENATE(TEXT($E$19,"0"),"% confidence
limits")</f>
        <v>90% confidence
limits</v>
      </c>
      <c r="AU99" s="32" t="s">
        <v>9</v>
      </c>
      <c r="AV99" s="60">
        <f>AV119/AQ44</f>
        <v>-0.628310490962553</v>
      </c>
      <c r="AW99" s="60">
        <f>AW119/AQ44</f>
        <v>-0.5369721218188301</v>
      </c>
      <c r="AX99" s="60">
        <f>AX119/AQ44</f>
        <v>-0.08589163189611769</v>
      </c>
      <c r="AY99" s="60" t="e">
        <f>AY119/AQ44</f>
        <v>#DIV/0!</v>
      </c>
      <c r="BG99" s="196" t="str">
        <f>CONCATENATE(TEXT($E$19,"0"),"% confidence
limits")</f>
        <v>90% confidence
limits</v>
      </c>
      <c r="BH99" s="32" t="s">
        <v>9</v>
      </c>
      <c r="BI99" s="60">
        <f>BI119/BD44</f>
        <v>-0.6289852410322835</v>
      </c>
      <c r="BJ99" s="60">
        <f>BJ119/BD44</f>
        <v>-0.536230366919062</v>
      </c>
      <c r="BK99" s="60">
        <f>BK119/BD44</f>
        <v>-0.08626906653699022</v>
      </c>
      <c r="BL99" s="60" t="e">
        <f>BL119/BD44</f>
        <v>#DIV/0!</v>
      </c>
    </row>
    <row r="100" spans="6:64" ht="24">
      <c r="F100" s="21"/>
      <c r="G100" s="184"/>
      <c r="H100" s="10" t="s">
        <v>10</v>
      </c>
      <c r="I100" s="61">
        <f>SQRT(I96*I98^2/CHIINV(1-(100-I95)/100/2,I96))</f>
        <v>1.0507747467793809</v>
      </c>
      <c r="J100" s="61">
        <f>SQRT(J96*J98^2/CHIINV(1-(100-J95)/100/2,J96))</f>
        <v>1.3850491647983185</v>
      </c>
      <c r="K100" s="61">
        <f>SQRT(K96*K98^2/CHIINV(1-(100-K95)/100/2,K96))</f>
        <v>1.463068865692115</v>
      </c>
      <c r="L100" s="67" t="e">
        <f>SQRT(L96*L98^2/CHIINV(1-(100-L95)/100/2,L96))</f>
        <v>#DIV/0!</v>
      </c>
      <c r="T100" s="184"/>
      <c r="U100" s="32" t="s">
        <v>10</v>
      </c>
      <c r="V100" s="61">
        <f>V98+TINV((100-V96)/100,V97)*ABS(V98)/TINV(V95,V97)</f>
        <v>-0.27958026890579474</v>
      </c>
      <c r="W100" s="61">
        <f>W98+TINV((100-W96)/100,W97)*ABS(W98)/TINV(W95,W97)</f>
        <v>-0.06466927851162951</v>
      </c>
      <c r="X100" s="61">
        <f>X98+TINV((100-X96)/100,X97)*ABS(X98)/TINV(X95,X97)</f>
        <v>0.38692221644423674</v>
      </c>
      <c r="Y100" s="61" t="e">
        <f>Y98+TINV((100-Y96)/100,Y97)*ABS(Y98)/TINV(Y95,Y97)</f>
        <v>#DIV/0!</v>
      </c>
      <c r="AG100" s="189"/>
      <c r="AH100" s="32" t="s">
        <v>10</v>
      </c>
      <c r="AI100" s="61">
        <f>AI120/AD44</f>
        <v>-0.26838873246448997</v>
      </c>
      <c r="AJ100" s="61">
        <f>AJ120/AD44</f>
        <v>-0.01224954604664068</v>
      </c>
      <c r="AK100" s="61">
        <f>AK120/AD44</f>
        <v>0.4488927628063346</v>
      </c>
      <c r="AL100" s="61" t="e">
        <f>AL120/AD44</f>
        <v>#DIV/0!</v>
      </c>
      <c r="AT100" s="197"/>
      <c r="AU100" s="32" t="s">
        <v>10</v>
      </c>
      <c r="AV100" s="61">
        <f>AV120/AQ44</f>
        <v>-0.2789108851271629</v>
      </c>
      <c r="AW100" s="61">
        <f>AW120/AQ44</f>
        <v>-0.06389276797577272</v>
      </c>
      <c r="AX100" s="61">
        <f>AX120/AQ44</f>
        <v>0.3922481181912308</v>
      </c>
      <c r="AY100" s="61" t="e">
        <f>AY120/AQ44</f>
        <v>#DIV/0!</v>
      </c>
      <c r="BG100" s="197"/>
      <c r="BH100" s="32" t="s">
        <v>10</v>
      </c>
      <c r="BI100" s="61">
        <f>BI120/BD44</f>
        <v>-0.27891729308568924</v>
      </c>
      <c r="BJ100" s="61">
        <f>BJ120/BD44</f>
        <v>-0.0635742812698967</v>
      </c>
      <c r="BK100" s="61">
        <f>BK120/BD44</f>
        <v>0.39436695246600434</v>
      </c>
      <c r="BL100" s="61" t="e">
        <f>BL120/BD44</f>
        <v>#DIV/0!</v>
      </c>
    </row>
    <row r="101" spans="6:64" ht="15">
      <c r="F101" s="64"/>
      <c r="G101" s="185"/>
      <c r="H101" s="11" t="s">
        <v>27</v>
      </c>
      <c r="I101" s="59">
        <f>SQRT(I100/I99)</f>
        <v>1.335518108316134</v>
      </c>
      <c r="J101" s="59">
        <f>SQRT(J100/J99)</f>
        <v>1.335518108316134</v>
      </c>
      <c r="K101" s="59">
        <f>SQRT(K100/K99)</f>
        <v>1.335518108316134</v>
      </c>
      <c r="L101" s="59" t="e">
        <f>SQRT(L100/L99)</f>
        <v>#DIV/0!</v>
      </c>
      <c r="T101" s="185"/>
      <c r="U101" s="167" t="s">
        <v>11</v>
      </c>
      <c r="V101" s="68">
        <f>(V100-V99)/2</f>
        <v>0.17630147442870023</v>
      </c>
      <c r="W101" s="68">
        <f>(W100-W99)/2</f>
        <v>0.23853259871581084</v>
      </c>
      <c r="X101" s="68">
        <f>(X100-X99)/2</f>
        <v>0.23424235033718221</v>
      </c>
      <c r="Y101" s="68" t="e">
        <f>(Y100-Y99)/2</f>
        <v>#DIV/0!</v>
      </c>
      <c r="AG101" s="190"/>
      <c r="AH101" s="167" t="s">
        <v>11</v>
      </c>
      <c r="AI101" s="59">
        <f>AI121/AD44</f>
        <v>0.20848277404265614</v>
      </c>
      <c r="AJ101" s="59">
        <f>AJ121/AD44</f>
        <v>0.26706090776468777</v>
      </c>
      <c r="AK101" s="59">
        <f>AK121/AD44</f>
        <v>0.2513317101105169</v>
      </c>
      <c r="AL101" s="59" t="e">
        <f>AL121/AD44</f>
        <v>#DIV/0!</v>
      </c>
      <c r="AT101" s="198"/>
      <c r="AU101" s="167" t="s">
        <v>11</v>
      </c>
      <c r="AV101" s="59">
        <f>AV121/AQ44</f>
        <v>0.17469980291769502</v>
      </c>
      <c r="AW101" s="59">
        <f>AW121/AQ44</f>
        <v>0.2365396769215287</v>
      </c>
      <c r="AX101" s="59">
        <f>AX121/AQ44</f>
        <v>0.23906987504367422</v>
      </c>
      <c r="AY101" s="59" t="e">
        <f>AY121/AQ44</f>
        <v>#DIV/0!</v>
      </c>
      <c r="BG101" s="198"/>
      <c r="BH101" s="167" t="s">
        <v>11</v>
      </c>
      <c r="BI101" s="59">
        <f>BI121/BD44</f>
        <v>0.17503397397329715</v>
      </c>
      <c r="BJ101" s="59">
        <f>BJ121/BD44</f>
        <v>0.23632804282458264</v>
      </c>
      <c r="BK101" s="59">
        <f>BK121/BD44</f>
        <v>0.24031800950149726</v>
      </c>
      <c r="BL101" s="59" t="e">
        <f>BL121/BD44</f>
        <v>#DIV/0!</v>
      </c>
    </row>
    <row r="102" spans="6:64" ht="12.75" customHeight="1">
      <c r="F102" s="64"/>
      <c r="G102" s="162" t="s">
        <v>109</v>
      </c>
      <c r="H102" s="163"/>
      <c r="I102" s="163"/>
      <c r="J102" s="163"/>
      <c r="K102" s="163"/>
      <c r="L102" s="164"/>
      <c r="T102" s="171" t="s">
        <v>12</v>
      </c>
      <c r="U102" s="13" t="s">
        <v>14</v>
      </c>
      <c r="V102" s="109">
        <v>0.2</v>
      </c>
      <c r="W102" s="36">
        <f>V102</f>
        <v>0.2</v>
      </c>
      <c r="X102" s="36">
        <f>W102</f>
        <v>0.2</v>
      </c>
      <c r="Y102" s="36">
        <f>X102</f>
        <v>0.2</v>
      </c>
      <c r="AG102" s="191" t="s">
        <v>12</v>
      </c>
      <c r="AH102" s="74" t="s">
        <v>14</v>
      </c>
      <c r="AI102" s="109">
        <v>0.2</v>
      </c>
      <c r="AJ102" s="36">
        <f>AI102</f>
        <v>0.2</v>
      </c>
      <c r="AK102" s="36">
        <f>AJ102</f>
        <v>0.2</v>
      </c>
      <c r="AL102" s="36">
        <f>AK102</f>
        <v>0.2</v>
      </c>
      <c r="AT102" s="171" t="s">
        <v>12</v>
      </c>
      <c r="AU102" s="74" t="s">
        <v>14</v>
      </c>
      <c r="AV102" s="34">
        <v>0.2</v>
      </c>
      <c r="AW102" s="34">
        <f>AV102</f>
        <v>0.2</v>
      </c>
      <c r="AX102" s="34">
        <f>AW102</f>
        <v>0.2</v>
      </c>
      <c r="AY102" s="34">
        <f>AX102</f>
        <v>0.2</v>
      </c>
      <c r="BG102" s="171" t="s">
        <v>12</v>
      </c>
      <c r="BH102" s="74" t="s">
        <v>14</v>
      </c>
      <c r="BI102" s="34">
        <v>0.2</v>
      </c>
      <c r="BJ102" s="34">
        <f>BI102</f>
        <v>0.2</v>
      </c>
      <c r="BK102" s="34">
        <f>BJ102</f>
        <v>0.2</v>
      </c>
      <c r="BL102" s="34">
        <f>BK102</f>
        <v>0.2</v>
      </c>
    </row>
    <row r="103" spans="6:64" ht="12.75">
      <c r="F103" s="64"/>
      <c r="G103" s="19"/>
      <c r="H103" s="27" t="s">
        <v>96</v>
      </c>
      <c r="I103" s="139">
        <f>I98/I89</f>
        <v>0.30797870282384476</v>
      </c>
      <c r="J103" s="139">
        <f>J98/J89</f>
        <v>0.4059534609384715</v>
      </c>
      <c r="K103" s="139">
        <f>K98/K89</f>
        <v>0.42882078464378776</v>
      </c>
      <c r="L103" s="139" t="e">
        <f>L98/L89</f>
        <v>#DIV/0!</v>
      </c>
      <c r="T103" s="172"/>
      <c r="U103" s="12" t="s">
        <v>15</v>
      </c>
      <c r="V103" s="109">
        <f>-V102</f>
        <v>-0.2</v>
      </c>
      <c r="W103" s="36">
        <f>-W102</f>
        <v>-0.2</v>
      </c>
      <c r="X103" s="36">
        <f>-X102</f>
        <v>-0.2</v>
      </c>
      <c r="Y103" s="36">
        <f>-Y102</f>
        <v>-0.2</v>
      </c>
      <c r="AG103" s="192"/>
      <c r="AH103" s="75" t="s">
        <v>15</v>
      </c>
      <c r="AI103" s="109">
        <f>-AI102</f>
        <v>-0.2</v>
      </c>
      <c r="AJ103" s="36">
        <f>-AJ102</f>
        <v>-0.2</v>
      </c>
      <c r="AK103" s="36">
        <f>-AK102</f>
        <v>-0.2</v>
      </c>
      <c r="AL103" s="36">
        <f>-AL102</f>
        <v>-0.2</v>
      </c>
      <c r="AT103" s="172"/>
      <c r="AU103" s="75" t="s">
        <v>15</v>
      </c>
      <c r="AV103" s="34">
        <f>-AV102</f>
        <v>-0.2</v>
      </c>
      <c r="AW103" s="34">
        <f>-AW102</f>
        <v>-0.2</v>
      </c>
      <c r="AX103" s="34">
        <f>-AX102</f>
        <v>-0.2</v>
      </c>
      <c r="AY103" s="34">
        <f>-AY102</f>
        <v>-0.2</v>
      </c>
      <c r="BG103" s="172"/>
      <c r="BH103" s="75" t="s">
        <v>15</v>
      </c>
      <c r="BI103" s="34">
        <f>-BI102</f>
        <v>-0.2</v>
      </c>
      <c r="BJ103" s="34">
        <f>-BJ102</f>
        <v>-0.2</v>
      </c>
      <c r="BK103" s="34">
        <f>-BK102</f>
        <v>-0.2</v>
      </c>
      <c r="BL103" s="34">
        <f>-BL102</f>
        <v>-0.2</v>
      </c>
    </row>
    <row r="104" spans="6:64" ht="12.75">
      <c r="F104" s="64"/>
      <c r="G104" s="183" t="str">
        <f>CONCATENATE(TEXT($E$19,"0"),"% confidence
limits")</f>
        <v>90% confidence
limits</v>
      </c>
      <c r="H104" s="20" t="s">
        <v>9</v>
      </c>
      <c r="I104" s="60">
        <f>SQRT(I96*I103^2/CHIINV((100-I95)/100/2,I96))</f>
        <v>0.24176427103288195</v>
      </c>
      <c r="J104" s="60">
        <f>SQRT(J96*J103^2/CHIINV((100-J95)/100/2,J96))</f>
        <v>0.3186747708759632</v>
      </c>
      <c r="K104" s="60">
        <f>SQRT(K96*K103^2/CHIINV((100-K95)/100/2,K96))</f>
        <v>0.3366256934410565</v>
      </c>
      <c r="L104" s="60" t="e">
        <f>SQRT(L96*L103^2/CHIINV((100-L95)/100/2,L96))</f>
        <v>#DIV/0!</v>
      </c>
      <c r="T104" s="173" t="s">
        <v>16</v>
      </c>
      <c r="U104" s="181" t="s">
        <v>14</v>
      </c>
      <c r="V104" s="72">
        <f>IF(ISERROR(TDIST((V102-V98)/ABS(V98)*TINV(V95,V97),V97,1)),1-TDIST((V98-V102)/ABS(V98)*TINV(V95,V97),V97,1),TDIST((V102-V98)/ABS(V98)*TINV(V95,V97),V97,1))*100</f>
        <v>0.0002872674925630189</v>
      </c>
      <c r="W104" s="72">
        <f>IF(ISERROR(TDIST((W102-W98)/ABS(W98)*TINV(W95,W97),W97,1)),1-TDIST((W98-W102)/ABS(W98)*TINV(W95,W97),W97,1),TDIST((W102-W98)/ABS(W98)*TINV(W95,W97),W97,1))*100</f>
        <v>0.09491055355378075</v>
      </c>
      <c r="X104" s="72">
        <f>IF(ISERROR(TDIST((X102-X98)/ABS(X98)*TINV(X95,X97),X97,1)),1-TDIST((X98-X102)/ABS(X98)*TINV(X95,X97),X97,1),TDIST((X102-X98)/ABS(X98)*TINV(X95,X97),X97,1))*100</f>
        <v>36.47940390468229</v>
      </c>
      <c r="Y104" s="72" t="e">
        <f>IF(ISERROR(TDIST((Y102-Y98)/ABS(Y98)*TINV(Y95,Y97),Y97,1)),1-TDIST((Y98-Y102)/ABS(Y98)*TINV(Y95,Y97),Y97,1),TDIST((Y102-Y98)/ABS(Y98)*TINV(Y95,Y97),Y97,1))*100</f>
        <v>#DIV/0!</v>
      </c>
      <c r="AG104" s="193" t="s">
        <v>16</v>
      </c>
      <c r="AH104" s="199" t="s">
        <v>14</v>
      </c>
      <c r="AI104" s="72">
        <f>IF(ISERROR(TDIST((AI102-AI98)/ABS(AI98)*TINV(AI95,AI97),AI97,1)),1-TDIST((AI98-AI102)/ABS(AI98)*TINV(AI95,AI97),AI97,1),TDIST((AI102-AI98)/ABS(AI98)*TINV(AI95,AI97),AI97,1))*100</f>
        <v>0.0014465985947366478</v>
      </c>
      <c r="AJ104" s="72">
        <f>IF(ISERROR(TDIST((AJ102-AJ98)/ABS(AJ98)*TINV(AJ95,AJ97),AJ97,1)),1-TDIST((AJ98-AJ102)/ABS(AJ98)*TINV(AJ95,AJ97),AJ97,1),TDIST((AJ102-AJ98)/ABS(AJ98)*TINV(AJ95,AJ97),AJ97,1))*100</f>
        <v>0.3101258367034421</v>
      </c>
      <c r="AK104" s="72">
        <f>IF(ISERROR(TDIST((AK102-AK98)/ABS(AK98)*TINV(AK95,AK97),AK97,1)),1-TDIST((AK98-AK102)/ABS(AK98)*TINV(AK95,AK97),AK97,1),TDIST((AK102-AK98)/ABS(AK98)*TINV(AK95,AK97),AK97,1))*100</f>
        <v>49.336392408438904</v>
      </c>
      <c r="AL104" s="72" t="e">
        <f>IF(ISERROR(TDIST((AL102-AL98)/ABS(AL98)*TINV(AL95,AL97),AL97,1)),1-TDIST((AL98-AL102)/ABS(AL98)*TINV(AL95,AL97),AL97,1),TDIST((AL102-AL98)/ABS(AL98)*TINV(AL95,AL97),AL97,1))*100</f>
        <v>#DIV/0!</v>
      </c>
      <c r="AT104" s="173" t="s">
        <v>16</v>
      </c>
      <c r="AU104" s="181" t="s">
        <v>14</v>
      </c>
      <c r="AV104" s="72">
        <f>IF(ISERROR(TDIST((AV102-AV98)/ABS(AV98)*TINV(AV95,AV97),AV97,1)),1-TDIST((AV98-AV102)/ABS(AV98)*TINV(AV95,AV97),AV97,1),TDIST((AV102-AV98)/ABS(AV98)*TINV(AV95,AV97),AV97,1))*100</f>
        <v>0.00026786472622768236</v>
      </c>
      <c r="AW104" s="72">
        <f>IF(ISERROR(TDIST((AW102-AW98)/ABS(AW98)*TINV(AW95,AW97),AW97,1)),1-TDIST((AW98-AW102)/ABS(AW98)*TINV(AW95,AW97),AW97,1),TDIST((AW102-AW98)/ABS(AW98)*TINV(AW95,AW97),AW97,1))*100</f>
        <v>0.09276077542891932</v>
      </c>
      <c r="AX104" s="72">
        <f>IF(ISERROR(TDIST((AX102-AX98)/ABS(AX98)*TINV(AX95,AX97),AX97,1)),1-TDIST((AX98-AX102)/ABS(AX98)*TINV(AX95,AX97),AX97,1),TDIST((AX102-AX98)/ABS(AX98)*TINV(AX95,AX97),AX97,1))*100</f>
        <v>36.87512851614564</v>
      </c>
      <c r="AY104" s="72" t="e">
        <f>IF(ISERROR(TDIST((AY102-AY98)/ABS(AY98)*TINV(AY95,AY97),AY97,1)),1-TDIST((AY98-AY102)/ABS(AY98)*TINV(AY95,AY97),AY97,1),TDIST((AY102-AY98)/ABS(AY98)*TINV(AY95,AY97),AY97,1))*100</f>
        <v>#DIV/0!</v>
      </c>
      <c r="BG104" s="173" t="s">
        <v>16</v>
      </c>
      <c r="BH104" s="181" t="s">
        <v>14</v>
      </c>
      <c r="BI104" s="72">
        <f>IF(ISERROR(TDIST((BI102-BI98)/ABS(BI98)*TINV(BI95,BI97),BI97,1)),1-TDIST((BI98-BI102)/ABS(BI98)*TINV(BI95,BI97),BI97,1),TDIST((BI102-BI98)/ABS(BI98)*TINV(BI95,BI97),BI97,1))*100</f>
        <v>0.000272512208024357</v>
      </c>
      <c r="BJ104" s="72">
        <f>IF(ISERROR(TDIST((BJ102-BJ98)/ABS(BJ98)*TINV(BJ95,BJ97),BJ97,1)),1-TDIST((BJ98-BJ102)/ABS(BJ98)*TINV(BJ95,BJ97),BJ97,1),TDIST((BJ102-BJ98)/ABS(BJ98)*TINV(BJ95,BJ97),BJ97,1))*100</f>
        <v>0.09288299011202517</v>
      </c>
      <c r="BK104" s="72">
        <f>IF(ISERROR(TDIST((BK102-BK98)/ABS(BK98)*TINV(BK95,BK97),BK97,1)),1-TDIST((BK98-BK102)/ABS(BK98)*TINV(BK95,BK97),BK97,1),TDIST((BK102-BK98)/ABS(BK98)*TINV(BK95,BK97),BK97,1))*100</f>
        <v>37.1740444705045</v>
      </c>
      <c r="BL104" s="72" t="e">
        <f>IF(ISERROR(TDIST((BL102-BL98)/ABS(BL98)*TINV(BL95,BL97),BL97,1)),1-TDIST((BL98-BL102)/ABS(BL98)*TINV(BL95,BL97),BL97,1),TDIST((BL102-BL98)/ABS(BL98)*TINV(BL95,BL97),BL97,1))*100</f>
        <v>#DIV/0!</v>
      </c>
    </row>
    <row r="105" spans="6:64" ht="30.75" customHeight="1">
      <c r="F105" s="64"/>
      <c r="G105" s="184"/>
      <c r="H105" s="10" t="s">
        <v>10</v>
      </c>
      <c r="I105" s="61">
        <f>SQRT(I96*I103^2/CHIINV(1-(100-I95)/100/2,I96))</f>
        <v>0.4312128372517746</v>
      </c>
      <c r="J105" s="61">
        <f>SQRT(J96*J103^2/CHIINV(1-(100-J95)/100/2,J96))</f>
        <v>0.5683910675589177</v>
      </c>
      <c r="K105" s="61">
        <f>SQRT(K96*K103^2/CHIINV(1-(100-K95)/100/2,K96))</f>
        <v>0.6004084877406118</v>
      </c>
      <c r="L105" s="61" t="e">
        <f>SQRT(L96*L103^2/CHIINV(1-(100-L95)/100/2,L96))</f>
        <v>#DIV/0!</v>
      </c>
      <c r="T105" s="174"/>
      <c r="U105" s="182"/>
      <c r="V105" s="18" t="str">
        <f>IF(V104&lt;1,"almost certainly not",IF(V104&lt;5,"very unlikely",IF(V104&lt;25,"unlikely, probably not",IF(V104&lt;75,"possibly, may (not)",IF(V104&lt;95,"likely, probable",IF(V104&lt;99,"very likely","almost certainly"))))))</f>
        <v>almost certainly not</v>
      </c>
      <c r="W105" s="18" t="str">
        <f>IF(W104&lt;1,"almost certainly not",IF(W104&lt;5,"very unlikely",IF(W104&lt;25,"unlikely, probably not",IF(W104&lt;75,"possibly, may (not)",IF(W104&lt;95,"likely, probable",IF(W104&lt;99,"very likely","almost certainly"))))))</f>
        <v>almost certainly not</v>
      </c>
      <c r="X105" s="18" t="str">
        <f>IF(X104&lt;1,"almost certainly not",IF(X104&lt;5,"very unlikely",IF(X104&lt;25,"unlikely, probably not",IF(X104&lt;75,"possibly, may (not)",IF(X104&lt;95,"likely, probable",IF(X104&lt;99,"very likely","almost certainly"))))))</f>
        <v>possibly, may (not)</v>
      </c>
      <c r="Y105" s="18" t="e">
        <f>IF(Y104&lt;1,"almost certainly not",IF(Y104&lt;5,"very unlikely",IF(Y104&lt;25,"unlikely, probably not",IF(Y104&lt;75,"possibly, may (not)",IF(Y104&lt;95,"likely, probable",IF(Y104&lt;99,"very likely","almost certainly"))))))</f>
        <v>#DIV/0!</v>
      </c>
      <c r="AG105" s="194"/>
      <c r="AH105" s="200"/>
      <c r="AI105" s="18" t="str">
        <f>IF(AI104&lt;1,"almost certainly not",IF(AI104&lt;5,"very unlikely",IF(AI104&lt;25,"unlikely, probably not",IF(AI104&lt;75,"possibly, may (not)",IF(AI104&lt;95,"likely, probable",IF(AI104&lt;99,"very likely","almost certainly"))))))</f>
        <v>almost certainly not</v>
      </c>
      <c r="AJ105" s="18" t="str">
        <f>IF(AJ104&lt;1,"almost certainly not",IF(AJ104&lt;5,"very unlikely",IF(AJ104&lt;25,"unlikely, probably not",IF(AJ104&lt;75,"possibly, may (not)",IF(AJ104&lt;95,"likely, probable",IF(AJ104&lt;99,"very likely","almost certainly"))))))</f>
        <v>almost certainly not</v>
      </c>
      <c r="AK105" s="18" t="str">
        <f>IF(AK104&lt;1,"almost certainly not",IF(AK104&lt;5,"very unlikely",IF(AK104&lt;25,"unlikely, probably not",IF(AK104&lt;75,"possibly, may (not)",IF(AK104&lt;95,"likely, probable",IF(AK104&lt;99,"very likely","almost certainly"))))))</f>
        <v>possibly, may (not)</v>
      </c>
      <c r="AL105" s="18" t="e">
        <f>IF(AL104&lt;1,"almost certainly not",IF(AL104&lt;5,"very unlikely",IF(AL104&lt;25,"unlikely, probably not",IF(AL104&lt;75,"possibly, may (not)",IF(AL104&lt;95,"likely, probable",IF(AL104&lt;99,"very likely","almost certainly"))))))</f>
        <v>#DIV/0!</v>
      </c>
      <c r="AT105" s="174"/>
      <c r="AU105" s="182"/>
      <c r="AV105" s="18" t="str">
        <f>IF(AV104&lt;1,"almost certainly not",IF(AV104&lt;5,"very unlikely",IF(AV104&lt;25,"unlikely, probably not",IF(AV104&lt;75,"possibly, may (not)",IF(AV104&lt;95,"likely, probable",IF(AV104&lt;99,"very likely","almost certainly"))))))</f>
        <v>almost certainly not</v>
      </c>
      <c r="AW105" s="18" t="str">
        <f>IF(AW104&lt;1,"almost certainly not",IF(AW104&lt;5,"very unlikely",IF(AW104&lt;25,"unlikely, probably not",IF(AW104&lt;75,"possibly, may (not)",IF(AW104&lt;95,"likely, probable",IF(AW104&lt;99,"very likely","almost certainly"))))))</f>
        <v>almost certainly not</v>
      </c>
      <c r="AX105" s="18" t="str">
        <f>IF(AX104&lt;1,"almost certainly not",IF(AX104&lt;5,"very unlikely",IF(AX104&lt;25,"unlikely, probably not",IF(AX104&lt;75,"possibly, may (not)",IF(AX104&lt;95,"likely, probable",IF(AX104&lt;99,"very likely","almost certainly"))))))</f>
        <v>possibly, may (not)</v>
      </c>
      <c r="AY105" s="18" t="e">
        <f>IF(AY104&lt;1,"almost certainly not",IF(AY104&lt;5,"very unlikely",IF(AY104&lt;25,"unlikely, probably not",IF(AY104&lt;75,"possibly, may (not)",IF(AY104&lt;95,"likely, probable",IF(AY104&lt;99,"very likely","almost certainly"))))))</f>
        <v>#DIV/0!</v>
      </c>
      <c r="BG105" s="174"/>
      <c r="BH105" s="182"/>
      <c r="BI105" s="18" t="str">
        <f>IF(BI104&lt;1,"almost certainly not",IF(BI104&lt;5,"very unlikely",IF(BI104&lt;25,"unlikely, probably not",IF(BI104&lt;75,"possibly, may (not)",IF(BI104&lt;95,"likely, probable",IF(BI104&lt;99,"very likely","almost certainly"))))))</f>
        <v>almost certainly not</v>
      </c>
      <c r="BJ105" s="18" t="str">
        <f>IF(BJ104&lt;1,"almost certainly not",IF(BJ104&lt;5,"very unlikely",IF(BJ104&lt;25,"unlikely, probably not",IF(BJ104&lt;75,"possibly, may (not)",IF(BJ104&lt;95,"likely, probable",IF(BJ104&lt;99,"very likely","almost certainly"))))))</f>
        <v>almost certainly not</v>
      </c>
      <c r="BK105" s="18" t="str">
        <f>IF(BK104&lt;1,"almost certainly not",IF(BK104&lt;5,"very unlikely",IF(BK104&lt;25,"unlikely, probably not",IF(BK104&lt;75,"possibly, may (not)",IF(BK104&lt;95,"likely, probable",IF(BK104&lt;99,"very likely","almost certainly"))))))</f>
        <v>possibly, may (not)</v>
      </c>
      <c r="BL105" s="18" t="e">
        <f>IF(BL104&lt;1,"almost certainly not",IF(BL104&lt;5,"very unlikely",IF(BL104&lt;25,"unlikely, probably not",IF(BL104&lt;75,"possibly, may (not)",IF(BL104&lt;95,"likely, probable",IF(BL104&lt;99,"very likely","almost certainly"))))))</f>
        <v>#DIV/0!</v>
      </c>
    </row>
    <row r="106" spans="6:64" ht="15">
      <c r="F106" s="64"/>
      <c r="G106" s="185"/>
      <c r="H106" s="11" t="s">
        <v>27</v>
      </c>
      <c r="I106" s="59">
        <f>SQRT(I105/I104)</f>
        <v>1.335518108316134</v>
      </c>
      <c r="J106" s="59">
        <f>SQRT(J105/J104)</f>
        <v>1.335518108316134</v>
      </c>
      <c r="K106" s="59">
        <f>SQRT(K105/K104)</f>
        <v>1.335518108316134</v>
      </c>
      <c r="L106" s="59" t="e">
        <f>SQRT(L105/L104)</f>
        <v>#DIV/0!</v>
      </c>
      <c r="T106" s="174"/>
      <c r="U106" s="177" t="s">
        <v>13</v>
      </c>
      <c r="V106" s="72">
        <f>100-V104-V108</f>
        <v>1.0901459246792768</v>
      </c>
      <c r="W106" s="72">
        <f>100-W104-W108</f>
        <v>23.003003302329475</v>
      </c>
      <c r="X106" s="72">
        <f>100-X104-X108</f>
        <v>62.622962318117075</v>
      </c>
      <c r="Y106" s="72" t="e">
        <f>100-Y104-Y108</f>
        <v>#DIV/0!</v>
      </c>
      <c r="AG106" s="194"/>
      <c r="AH106" s="201" t="s">
        <v>13</v>
      </c>
      <c r="AI106" s="72">
        <f>100-AI104-AI108</f>
        <v>1.6830556682035365</v>
      </c>
      <c r="AJ106" s="72">
        <f>100-AJ104-AJ108</f>
        <v>30.293718490568764</v>
      </c>
      <c r="AK106" s="72">
        <f>100-AK104-AK108</f>
        <v>49.98269736123292</v>
      </c>
      <c r="AL106" s="72" t="e">
        <f>100-AL104-AL108</f>
        <v>#DIV/0!</v>
      </c>
      <c r="AT106" s="174"/>
      <c r="AU106" s="205" t="s">
        <v>13</v>
      </c>
      <c r="AV106" s="72">
        <f>100-AV104-AV108</f>
        <v>1.0889717439042528</v>
      </c>
      <c r="AW106" s="72">
        <f>100-AW104-AW108</f>
        <v>23.41789962399345</v>
      </c>
      <c r="AX106" s="72">
        <f>100-AX104-AX108</f>
        <v>62.13101474523903</v>
      </c>
      <c r="AY106" s="72" t="e">
        <f>100-AY104-AY108</f>
        <v>#DIV/0!</v>
      </c>
      <c r="BG106" s="174"/>
      <c r="BH106" s="205" t="s">
        <v>13</v>
      </c>
      <c r="BI106" s="72">
        <f>100-BI104-BI108</f>
        <v>1.0921828965430365</v>
      </c>
      <c r="BJ106" s="72">
        <f>100-BJ104-BJ108</f>
        <v>23.513771155955638</v>
      </c>
      <c r="BK106" s="72">
        <f>100-BK104-BK108</f>
        <v>61.8175620414447</v>
      </c>
      <c r="BL106" s="72" t="e">
        <f>100-BL104-BL108</f>
        <v>#DIV/0!</v>
      </c>
    </row>
    <row r="107" spans="6:64" ht="29.25">
      <c r="F107" s="64"/>
      <c r="T107" s="174"/>
      <c r="U107" s="178"/>
      <c r="V107" s="18" t="str">
        <f>IF(V106&lt;1,"almost certainly not",IF(V106&lt;5,"very unlikely",IF(V106&lt;25,"unlikely, probably not",IF(V106&lt;75,"possibly, may (not)",IF(V106&lt;95,"likely, probable",IF(V106&lt;99,"very likely","almost certainly"))))))</f>
        <v>very unlikely</v>
      </c>
      <c r="W107" s="18" t="str">
        <f>IF(W106&lt;1,"almost certainly not",IF(W106&lt;5,"very unlikely",IF(W106&lt;25,"unlikely, probably not",IF(W106&lt;75,"possibly, may (not)",IF(W106&lt;95,"likely, probable",IF(W106&lt;99,"very likely","almost certainly"))))))</f>
        <v>unlikely, probably not</v>
      </c>
      <c r="X107" s="18" t="str">
        <f>IF(X106&lt;1,"almost certainly not",IF(X106&lt;5,"very unlikely",IF(X106&lt;25,"unlikely, probably not",IF(X106&lt;75,"possibly, may (not)",IF(X106&lt;95,"likely, probable",IF(X106&lt;99,"very likely","almost certainly"))))))</f>
        <v>possibly, may (not)</v>
      </c>
      <c r="Y107" s="18" t="e">
        <f>IF(Y106&lt;1,"almost certainly not",IF(Y106&lt;5,"very unlikely",IF(Y106&lt;25,"unlikely, probably not",IF(Y106&lt;75,"possibly, may (not)",IF(Y106&lt;95,"likely, probable",IF(Y106&lt;99,"very likely","almost certainly"))))))</f>
        <v>#DIV/0!</v>
      </c>
      <c r="AG107" s="194"/>
      <c r="AH107" s="202"/>
      <c r="AI107" s="18" t="str">
        <f>IF(AI106&lt;1,"almost certainly not",IF(AI106&lt;5,"very unlikely",IF(AI106&lt;25,"unlikely, probably not",IF(AI106&lt;75,"possibly, may (not)",IF(AI106&lt;95,"likely, probable",IF(AI106&lt;99,"very likely","almost certainly"))))))</f>
        <v>very unlikely</v>
      </c>
      <c r="AJ107" s="18" t="str">
        <f>IF(AJ106&lt;1,"almost certainly not",IF(AJ106&lt;5,"very unlikely",IF(AJ106&lt;25,"unlikely, probably not",IF(AJ106&lt;75,"possibly, may (not)",IF(AJ106&lt;95,"likely, probable",IF(AJ106&lt;99,"very likely","almost certainly"))))))</f>
        <v>possibly, may (not)</v>
      </c>
      <c r="AK107" s="18" t="str">
        <f>IF(AK106&lt;1,"almost certainly not",IF(AK106&lt;5,"very unlikely",IF(AK106&lt;25,"unlikely, probably not",IF(AK106&lt;75,"possibly, may (not)",IF(AK106&lt;95,"likely, probable",IF(AK106&lt;99,"very likely","almost certainly"))))))</f>
        <v>possibly, may (not)</v>
      </c>
      <c r="AL107" s="18" t="e">
        <f>IF(AL106&lt;1,"almost certainly not",IF(AL106&lt;5,"very unlikely",IF(AL106&lt;25,"unlikely, probably not",IF(AL106&lt;75,"possibly, may (not)",IF(AL106&lt;95,"likely, probable",IF(AL106&lt;99,"very likely","almost certainly"))))))</f>
        <v>#DIV/0!</v>
      </c>
      <c r="AT107" s="174"/>
      <c r="AU107" s="206"/>
      <c r="AV107" s="18" t="str">
        <f>IF(AV106&lt;1,"almost certainly not",IF(AV106&lt;5,"very unlikely",IF(AV106&lt;25,"unlikely, probably not",IF(AV106&lt;75,"possibly, may (not)",IF(AV106&lt;95,"likely, probable",IF(AV106&lt;99,"very likely","almost certainly"))))))</f>
        <v>very unlikely</v>
      </c>
      <c r="AW107" s="18" t="str">
        <f>IF(AW106&lt;1,"almost certainly not",IF(AW106&lt;5,"very unlikely",IF(AW106&lt;25,"unlikely, probably not",IF(AW106&lt;75,"possibly, may (not)",IF(AW106&lt;95,"likely, probable",IF(AW106&lt;99,"very likely","almost certainly"))))))</f>
        <v>unlikely, probably not</v>
      </c>
      <c r="AX107" s="18" t="str">
        <f>IF(AX106&lt;1,"almost certainly not",IF(AX106&lt;5,"very unlikely",IF(AX106&lt;25,"unlikely, probably not",IF(AX106&lt;75,"possibly, may (not)",IF(AX106&lt;95,"likely, probable",IF(AX106&lt;99,"very likely","almost certainly"))))))</f>
        <v>possibly, may (not)</v>
      </c>
      <c r="AY107" s="18" t="e">
        <f>IF(AY106&lt;1,"almost certainly not",IF(AY106&lt;5,"very unlikely",IF(AY106&lt;25,"unlikely, probably not",IF(AY106&lt;75,"possibly, may (not)",IF(AY106&lt;95,"likely, probable",IF(AY106&lt;99,"very likely","almost certainly"))))))</f>
        <v>#DIV/0!</v>
      </c>
      <c r="BG107" s="174"/>
      <c r="BH107" s="206"/>
      <c r="BI107" s="18" t="str">
        <f>IF(BI106&lt;1,"almost certainly not",IF(BI106&lt;5,"very unlikely",IF(BI106&lt;25,"unlikely, probably not",IF(BI106&lt;75,"possibly, may (not)",IF(BI106&lt;95,"likely, probable",IF(BI106&lt;99,"very likely","almost certainly"))))))</f>
        <v>very unlikely</v>
      </c>
      <c r="BJ107" s="18" t="str">
        <f>IF(BJ106&lt;1,"almost certainly not",IF(BJ106&lt;5,"very unlikely",IF(BJ106&lt;25,"unlikely, probably not",IF(BJ106&lt;75,"possibly, may (not)",IF(BJ106&lt;95,"likely, probable",IF(BJ106&lt;99,"very likely","almost certainly"))))))</f>
        <v>unlikely, probably not</v>
      </c>
      <c r="BK107" s="18" t="str">
        <f>IF(BK106&lt;1,"almost certainly not",IF(BK106&lt;5,"very unlikely",IF(BK106&lt;25,"unlikely, probably not",IF(BK106&lt;75,"possibly, may (not)",IF(BK106&lt;95,"likely, probable",IF(BK106&lt;99,"very likely","almost certainly"))))))</f>
        <v>possibly, may (not)</v>
      </c>
      <c r="BL107" s="18" t="e">
        <f>IF(BL106&lt;1,"almost certainly not",IF(BL106&lt;5,"very unlikely",IF(BL106&lt;25,"unlikely, probably not",IF(BL106&lt;75,"possibly, may (not)",IF(BL106&lt;95,"likely, probable",IF(BL106&lt;99,"very likely","almost certainly"))))))</f>
        <v>#DIV/0!</v>
      </c>
    </row>
    <row r="108" spans="6:64" ht="12.75">
      <c r="F108" s="64"/>
      <c r="T108" s="174"/>
      <c r="U108" s="179" t="s">
        <v>15</v>
      </c>
      <c r="V108" s="72">
        <f>IF(ISERROR(TDIST((V103-V98)/ABS(V98)*TINV(V95,V97),V97,1)),TDIST((V98-V103)/ABS(V98)*TINV(V95,V97),V97,1),1-TDIST((V103-V98)/ABS(V98)*TINV(V95,V97),V97,1))*100</f>
        <v>98.90956680782816</v>
      </c>
      <c r="W108" s="72">
        <f>IF(ISERROR(TDIST((W103-W98)/ABS(W98)*TINV(W95,W97),W97,1)),TDIST((W98-W103)/ABS(W98)*TINV(W95,W97),W97,1),1-TDIST((W103-W98)/ABS(W98)*TINV(W95,W97),W97,1))*100</f>
        <v>76.90208614411675</v>
      </c>
      <c r="X108" s="72">
        <f>IF(ISERROR(TDIST((X103-X98)/ABS(X98)*TINV(X95,X97),X97,1)),TDIST((X98-X103)/ABS(X98)*TINV(X95,X97),X97,1),1-TDIST((X103-X98)/ABS(X98)*TINV(X95,X97),X97,1))*100</f>
        <v>0.8976337772006352</v>
      </c>
      <c r="Y108" s="72" t="e">
        <f>IF(ISERROR(TDIST((Y103-Y98)/ABS(Y98)*TINV(Y95,Y97),Y97,1)),TDIST((Y98-Y103)/ABS(Y98)*TINV(Y95,Y97),Y97,1),1-TDIST((Y103-Y98)/ABS(Y98)*TINV(Y95,Y97),Y97,1))*100</f>
        <v>#DIV/0!</v>
      </c>
      <c r="AG108" s="194"/>
      <c r="AH108" s="203" t="s">
        <v>15</v>
      </c>
      <c r="AI108" s="72">
        <f>IF(ISERROR(TDIST((AI103-AI98)/ABS(AI98)*TINV(AI95,AI97),AI97,1)),TDIST((AI98-AI103)/ABS(AI98)*TINV(AI95,AI97),AI97,1),1-TDIST((AI103-AI98)/ABS(AI98)*TINV(AI95,AI97),AI97,1))*100</f>
        <v>98.31549773320172</v>
      </c>
      <c r="AJ108" s="72">
        <f>IF(ISERROR(TDIST((AJ103-AJ98)/ABS(AJ98)*TINV(AJ95,AJ97),AJ97,1)),TDIST((AJ98-AJ103)/ABS(AJ98)*TINV(AJ95,AJ97),AJ97,1),1-TDIST((AJ103-AJ98)/ABS(AJ98)*TINV(AJ95,AJ97),AJ97,1))*100</f>
        <v>69.39615567272779</v>
      </c>
      <c r="AK108" s="72">
        <f>IF(ISERROR(TDIST((AK103-AK98)/ABS(AK98)*TINV(AK95,AK97),AK97,1)),TDIST((AK98-AK103)/ABS(AK98)*TINV(AK95,AK97),AK97,1),1-TDIST((AK103-AK98)/ABS(AK98)*TINV(AK95,AK97),AK97,1))*100</f>
        <v>0.6809102303281738</v>
      </c>
      <c r="AL108" s="72" t="e">
        <f>IF(ISERROR(TDIST((AL103-AL98)/ABS(AL98)*TINV(AL95,AL97),AL97,1)),TDIST((AL98-AL103)/ABS(AL98)*TINV(AL95,AL97),AL97,1),1-TDIST((AL103-AL98)/ABS(AL98)*TINV(AL95,AL97),AL97,1))*100</f>
        <v>#DIV/0!</v>
      </c>
      <c r="AT108" s="174"/>
      <c r="AU108" s="179" t="s">
        <v>15</v>
      </c>
      <c r="AV108" s="72">
        <f>IF(ISERROR(TDIST((AV103-AV98)/ABS(AV98)*TINV(AV95,AV97),AV97,1)),TDIST((AV98-AV103)/ABS(AV98)*TINV(AV95,AV97),AV97,1),1-TDIST((AV103-AV98)/ABS(AV98)*TINV(AV95,AV97),AV97,1))*100</f>
        <v>98.91076039136952</v>
      </c>
      <c r="AW108" s="72">
        <f>IF(ISERROR(TDIST((AW103-AW98)/ABS(AW98)*TINV(AW95,AW97),AW97,1)),TDIST((AW98-AW103)/ABS(AW98)*TINV(AW95,AW97),AW97,1),1-TDIST((AW103-AW98)/ABS(AW98)*TINV(AW95,AW97),AW97,1))*100</f>
        <v>76.48933960057764</v>
      </c>
      <c r="AX108" s="72">
        <f>IF(ISERROR(TDIST((AX103-AX98)/ABS(AX98)*TINV(AX95,AX97),AX97,1)),TDIST((AX98-AX103)/ABS(AX98)*TINV(AX95,AX97),AX97,1),1-TDIST((AX103-AX98)/ABS(AX98)*TINV(AX95,AX97),AX97,1))*100</f>
        <v>0.9938567386153384</v>
      </c>
      <c r="AY108" s="72" t="e">
        <f>IF(ISERROR(TDIST((AY103-AY98)/ABS(AY98)*TINV(AY95,AY97),AY97,1)),TDIST((AY98-AY103)/ABS(AY98)*TINV(AY95,AY97),AY97,1),1-TDIST((AY103-AY98)/ABS(AY98)*TINV(AY95,AY97),AY97,1))*100</f>
        <v>#DIV/0!</v>
      </c>
      <c r="BG108" s="174"/>
      <c r="BH108" s="179" t="s">
        <v>15</v>
      </c>
      <c r="BI108" s="72">
        <f>IF(ISERROR(TDIST((BI103-BI98)/ABS(BI98)*TINV(BI95,BI97),BI97,1)),TDIST((BI98-BI103)/ABS(BI98)*TINV(BI95,BI97),BI97,1),1-TDIST((BI103-BI98)/ABS(BI98)*TINV(BI95,BI97),BI97,1))*100</f>
        <v>98.90754459124894</v>
      </c>
      <c r="BJ108" s="72">
        <f>IF(ISERROR(TDIST((BJ103-BJ98)/ABS(BJ98)*TINV(BJ95,BJ97),BJ97,1)),TDIST((BJ98-BJ103)/ABS(BJ98)*TINV(BJ95,BJ97),BJ97,1),1-TDIST((BJ103-BJ98)/ABS(BJ98)*TINV(BJ95,BJ97),BJ97,1))*100</f>
        <v>76.39334585393233</v>
      </c>
      <c r="BK108" s="72">
        <f>IF(ISERROR(TDIST((BK103-BK98)/ABS(BK98)*TINV(BK95,BK97),BK97,1)),TDIST((BK98-BK103)/ABS(BK98)*TINV(BK95,BK97),BK97,1),1-TDIST((BK103-BK98)/ABS(BK98)*TINV(BK95,BK97),BK97,1))*100</f>
        <v>1.0083934880508028</v>
      </c>
      <c r="BL108" s="72" t="e">
        <f>IF(ISERROR(TDIST((BL103-BL98)/ABS(BL98)*TINV(BL95,BL97),BL97,1)),TDIST((BL98-BL103)/ABS(BL98)*TINV(BL95,BL97),BL97,1),1-TDIST((BL103-BL98)/ABS(BL98)*TINV(BL95,BL97),BL97,1))*100</f>
        <v>#DIV/0!</v>
      </c>
    </row>
    <row r="109" spans="6:64" ht="33" customHeight="1">
      <c r="F109" s="64"/>
      <c r="T109" s="175"/>
      <c r="U109" s="180"/>
      <c r="V109" s="18" t="str">
        <f>IF(V108&lt;1,"almost certainly not",IF(V108&lt;5,"very unlikely",IF(V108&lt;25,"unlikely, probably not",IF(V108&lt;75,"possibly, may (not)",IF(V108&lt;95,"likely, probable",IF(V108&lt;99,"very likely","almost certainly"))))))</f>
        <v>very likely</v>
      </c>
      <c r="W109" s="18" t="str">
        <f>IF(W108&lt;1,"almost certainly not",IF(W108&lt;5,"very unlikely",IF(W108&lt;25,"unlikely, probably not",IF(W108&lt;75,"possibly, may (not)",IF(W108&lt;95,"likely, probable",IF(W108&lt;99,"very likely","almost certainly"))))))</f>
        <v>likely, probable</v>
      </c>
      <c r="X109" s="18" t="str">
        <f>IF(X108&lt;1,"almost certainly not",IF(X108&lt;5,"very unlikely",IF(X108&lt;25,"unlikely, probably not",IF(X108&lt;75,"possibly, may (not)",IF(X108&lt;95,"likely, probable",IF(X108&lt;99,"very likely","almost certainly"))))))</f>
        <v>almost certainly not</v>
      </c>
      <c r="Y109" s="18" t="e">
        <f>IF(Y108&lt;1,"almost certainly not",IF(Y108&lt;5,"very unlikely",IF(Y108&lt;25,"unlikely, probably not",IF(Y108&lt;75,"possibly, may (not)",IF(Y108&lt;95,"likely, probable",IF(Y108&lt;99,"very likely","almost certainly"))))))</f>
        <v>#DIV/0!</v>
      </c>
      <c r="AG109" s="195"/>
      <c r="AH109" s="204"/>
      <c r="AI109" s="18" t="str">
        <f>IF(AI108&lt;1,"almost certainly not",IF(AI108&lt;5,"very unlikely",IF(AI108&lt;25,"unlikely, probably not",IF(AI108&lt;75,"possibly, may (not)",IF(AI108&lt;95,"likely, probable",IF(AI108&lt;99,"very likely","almost certainly"))))))</f>
        <v>very likely</v>
      </c>
      <c r="AJ109" s="18" t="str">
        <f>IF(AJ108&lt;1,"almost certainly not",IF(AJ108&lt;5,"very unlikely",IF(AJ108&lt;25,"unlikely, probably not",IF(AJ108&lt;75,"possibly, may (not)",IF(AJ108&lt;95,"likely, probable",IF(AJ108&lt;99,"very likely","almost certainly"))))))</f>
        <v>possibly, may (not)</v>
      </c>
      <c r="AK109" s="18" t="str">
        <f>IF(AK108&lt;1,"almost certainly not",IF(AK108&lt;5,"very unlikely",IF(AK108&lt;25,"unlikely, probably not",IF(AK108&lt;75,"possibly, may (not)",IF(AK108&lt;95,"likely, probable",IF(AK108&lt;99,"very likely","almost certainly"))))))</f>
        <v>almost certainly not</v>
      </c>
      <c r="AL109" s="18" t="e">
        <f>IF(AL108&lt;1,"almost certainly not",IF(AL108&lt;5,"very unlikely",IF(AL108&lt;25,"unlikely, probably not",IF(AL108&lt;75,"possibly, may (not)",IF(AL108&lt;95,"likely, probable",IF(AL108&lt;99,"very likely","almost certainly"))))))</f>
        <v>#DIV/0!</v>
      </c>
      <c r="AT109" s="175"/>
      <c r="AU109" s="180"/>
      <c r="AV109" s="18" t="str">
        <f>IF(AV108&lt;1,"almost certainly not",IF(AV108&lt;5,"very unlikely",IF(AV108&lt;25,"unlikely, probably not",IF(AV108&lt;75,"possibly, may (not)",IF(AV108&lt;95,"likely, probable",IF(AV108&lt;99,"very likely","almost certainly"))))))</f>
        <v>very likely</v>
      </c>
      <c r="AW109" s="18" t="str">
        <f>IF(AW108&lt;1,"almost certainly not",IF(AW108&lt;5,"very unlikely",IF(AW108&lt;25,"unlikely, probably not",IF(AW108&lt;75,"possibly, may (not)",IF(AW108&lt;95,"likely, probable",IF(AW108&lt;99,"very likely","almost certainly"))))))</f>
        <v>likely, probable</v>
      </c>
      <c r="AX109" s="18" t="str">
        <f>IF(AX108&lt;1,"almost certainly not",IF(AX108&lt;5,"very unlikely",IF(AX108&lt;25,"unlikely, probably not",IF(AX108&lt;75,"possibly, may (not)",IF(AX108&lt;95,"likely, probable",IF(AX108&lt;99,"very likely","almost certainly"))))))</f>
        <v>almost certainly not</v>
      </c>
      <c r="AY109" s="18" t="e">
        <f>IF(AY108&lt;1,"almost certainly not",IF(AY108&lt;5,"very unlikely",IF(AY108&lt;25,"unlikely, probably not",IF(AY108&lt;75,"possibly, may (not)",IF(AY108&lt;95,"likely, probable",IF(AY108&lt;99,"very likely","almost certainly"))))))</f>
        <v>#DIV/0!</v>
      </c>
      <c r="BG109" s="175"/>
      <c r="BH109" s="180"/>
      <c r="BI109" s="18" t="str">
        <f>IF(BI108&lt;1,"almost certainly not",IF(BI108&lt;5,"very unlikely",IF(BI108&lt;25,"unlikely, probably not",IF(BI108&lt;75,"possibly, may (not)",IF(BI108&lt;95,"likely, probable",IF(BI108&lt;99,"very likely","almost certainly"))))))</f>
        <v>very likely</v>
      </c>
      <c r="BJ109" s="18" t="str">
        <f>IF(BJ108&lt;1,"almost certainly not",IF(BJ108&lt;5,"very unlikely",IF(BJ108&lt;25,"unlikely, probably not",IF(BJ108&lt;75,"possibly, may (not)",IF(BJ108&lt;95,"likely, probable",IF(BJ108&lt;99,"very likely","almost certainly"))))))</f>
        <v>likely, probable</v>
      </c>
      <c r="BK109" s="18" t="str">
        <f>IF(BK108&lt;1,"almost certainly not",IF(BK108&lt;5,"very unlikely",IF(BK108&lt;25,"unlikely, probably not",IF(BK108&lt;75,"possibly, may (not)",IF(BK108&lt;95,"likely, probable",IF(BK108&lt;99,"very likely","almost certainly"))))))</f>
        <v>very unlikely</v>
      </c>
      <c r="BL109" s="18" t="e">
        <f>IF(BL108&lt;1,"almost certainly not",IF(BL108&lt;5,"very unlikely",IF(BL108&lt;25,"unlikely, probably not",IF(BL108&lt;75,"possibly, may (not)",IF(BL108&lt;95,"likely, probable",IF(BL108&lt;99,"very likely","almost certainly"))))))</f>
        <v>#DIV/0!</v>
      </c>
    </row>
    <row r="110" spans="20:64" ht="12.75">
      <c r="T110" s="95"/>
      <c r="U110" s="124" t="s">
        <v>30</v>
      </c>
      <c r="V110" s="53">
        <f>Q44</f>
        <v>21.496795578737963</v>
      </c>
      <c r="W110" s="53">
        <f>V110</f>
        <v>21.496795578737963</v>
      </c>
      <c r="X110" s="53">
        <f>W110</f>
        <v>21.496795578737963</v>
      </c>
      <c r="Y110" s="53">
        <f>X110</f>
        <v>21.496795578737963</v>
      </c>
      <c r="AG110" s="95"/>
      <c r="AH110" s="124" t="s">
        <v>30</v>
      </c>
      <c r="AI110" s="53">
        <f>AD44</f>
        <v>30.203717321186012</v>
      </c>
      <c r="AJ110" s="53">
        <f>AI110</f>
        <v>30.203717321186012</v>
      </c>
      <c r="AK110" s="53">
        <f>AJ110</f>
        <v>30.203717321186012</v>
      </c>
      <c r="AL110" s="53">
        <f>AK110</f>
        <v>30.203717321186012</v>
      </c>
      <c r="AT110" s="95"/>
      <c r="AU110" s="124" t="s">
        <v>30</v>
      </c>
      <c r="AV110" s="53">
        <f>AQ44</f>
        <v>0.36001377543405666</v>
      </c>
      <c r="AW110" s="53">
        <f>AV110</f>
        <v>0.36001377543405666</v>
      </c>
      <c r="AX110" s="53">
        <f>AW110</f>
        <v>0.36001377543405666</v>
      </c>
      <c r="AY110" s="53">
        <f>AX110</f>
        <v>0.36001377543405666</v>
      </c>
      <c r="BG110" s="52"/>
      <c r="BH110" s="51" t="s">
        <v>30</v>
      </c>
      <c r="BI110" s="53">
        <f>BD44</f>
        <v>0.03827881602261342</v>
      </c>
      <c r="BJ110" s="53">
        <f>BI110</f>
        <v>0.03827881602261342</v>
      </c>
      <c r="BK110" s="53">
        <f>BJ110</f>
        <v>0.03827881602261342</v>
      </c>
      <c r="BL110" s="53">
        <f>BK110</f>
        <v>0.03827881602261342</v>
      </c>
    </row>
    <row r="112" spans="20:59" s="56" customFormat="1" ht="12.75">
      <c r="T112" s="56" t="s">
        <v>5</v>
      </c>
      <c r="AG112" s="56" t="s">
        <v>64</v>
      </c>
      <c r="AT112" s="56" t="s">
        <v>55</v>
      </c>
      <c r="BG112" s="56" t="s">
        <v>65</v>
      </c>
    </row>
    <row r="114" spans="20:64" ht="25.5">
      <c r="T114" s="149" t="s">
        <v>23</v>
      </c>
      <c r="U114" s="150"/>
      <c r="V114" s="86" t="str">
        <f>V22</f>
        <v>TrtA-Cntrl</v>
      </c>
      <c r="W114" s="86" t="str">
        <f>W22</f>
        <v>TrtB-Cntrl</v>
      </c>
      <c r="X114" s="86" t="str">
        <f>X22</f>
        <v>TrtB-TrtA</v>
      </c>
      <c r="Y114" s="86" t="str">
        <f>Y22</f>
        <v>other effect</v>
      </c>
      <c r="AG114" s="151" t="s">
        <v>24</v>
      </c>
      <c r="AH114" s="152"/>
      <c r="AI114" s="86" t="str">
        <f>AI22</f>
        <v>TrtA-Cntrl</v>
      </c>
      <c r="AJ114" s="86" t="str">
        <f>AJ22</f>
        <v>TrtB-Cntrl</v>
      </c>
      <c r="AK114" s="86" t="str">
        <f>AK22</f>
        <v>TrtB-TrtA</v>
      </c>
      <c r="AL114" s="86" t="str">
        <f>AL22</f>
        <v>other effect</v>
      </c>
      <c r="AT114" s="207" t="s">
        <v>58</v>
      </c>
      <c r="AU114" s="208"/>
      <c r="AV114" s="86" t="str">
        <f>AV22</f>
        <v>TrtA-Cntrl</v>
      </c>
      <c r="AW114" s="86" t="str">
        <f>AW22</f>
        <v>TrtB-Cntrl</v>
      </c>
      <c r="AX114" s="86" t="str">
        <f>AX22</f>
        <v>TrtB-TrtA</v>
      </c>
      <c r="AY114" s="86" t="str">
        <f>AY22</f>
        <v>other effect</v>
      </c>
      <c r="BG114" s="207" t="s">
        <v>58</v>
      </c>
      <c r="BH114" s="208"/>
      <c r="BI114" s="86" t="str">
        <f>BI22</f>
        <v>TrtA-Cntrl</v>
      </c>
      <c r="BJ114" s="86" t="str">
        <f>BJ22</f>
        <v>TrtB-Cntrl</v>
      </c>
      <c r="BK114" s="86" t="str">
        <f>BK22</f>
        <v>TrtB-TrtA</v>
      </c>
      <c r="BL114" s="86" t="str">
        <f>BL22</f>
        <v>other effect</v>
      </c>
    </row>
    <row r="115" spans="20:64" ht="12.75">
      <c r="T115" s="19"/>
      <c r="U115" s="22" t="s">
        <v>3</v>
      </c>
      <c r="V115" s="153">
        <f>V47</f>
        <v>0.0003169093072454165</v>
      </c>
      <c r="W115" s="153">
        <f>W47</f>
        <v>0.04100710008561239</v>
      </c>
      <c r="X115" s="153">
        <f>X47</f>
        <v>0.27258164598422285</v>
      </c>
      <c r="Y115" s="153" t="e">
        <f>Y47</f>
        <v>#DIV/0!</v>
      </c>
      <c r="AG115" s="19"/>
      <c r="AH115" s="22" t="s">
        <v>3</v>
      </c>
      <c r="AI115" s="153">
        <f>AI45</f>
        <v>0.0009700979164418012</v>
      </c>
      <c r="AJ115" s="153">
        <f>AJ45</f>
        <v>0.08650827453724771</v>
      </c>
      <c r="AK115" s="153">
        <f>AK45</f>
        <v>0.18929894644824385</v>
      </c>
      <c r="AL115" s="153" t="e">
        <f>AL45</f>
        <v>#DIV/0!</v>
      </c>
      <c r="AT115" s="19"/>
      <c r="AU115" s="22" t="s">
        <v>3</v>
      </c>
      <c r="AV115" s="153">
        <f>AV45</f>
        <v>0.000304441291577742</v>
      </c>
      <c r="AW115" s="153">
        <f>AW45</f>
        <v>0.04114778313307278</v>
      </c>
      <c r="AX115" s="153">
        <f>AX45</f>
        <v>0.2805277805414105</v>
      </c>
      <c r="AY115" s="153" t="e">
        <f>AY45</f>
        <v>#DIV/0!</v>
      </c>
      <c r="BG115" s="19"/>
      <c r="BH115" s="22" t="s">
        <v>3</v>
      </c>
      <c r="BI115" s="153">
        <f>BI45</f>
        <v>0.0003080400047481851</v>
      </c>
      <c r="BJ115" s="153">
        <f>BJ45</f>
        <v>0.041304101822450374</v>
      </c>
      <c r="BK115" s="153">
        <f>BK45</f>
        <v>0.280313510907229</v>
      </c>
      <c r="BL115" s="153" t="e">
        <f>BL45</f>
        <v>#DIV/0!</v>
      </c>
    </row>
    <row r="116" spans="20:64" ht="12.75">
      <c r="T116" s="19"/>
      <c r="U116" s="23" t="s">
        <v>8</v>
      </c>
      <c r="V116" s="15">
        <f>$E$19</f>
        <v>90</v>
      </c>
      <c r="W116" s="15">
        <f>V116</f>
        <v>90</v>
      </c>
      <c r="X116" s="15">
        <f>W116</f>
        <v>90</v>
      </c>
      <c r="Y116" s="15">
        <f>X116</f>
        <v>90</v>
      </c>
      <c r="AG116" s="19"/>
      <c r="AH116" s="23" t="s">
        <v>8</v>
      </c>
      <c r="AI116" s="15">
        <f>$E$19</f>
        <v>90</v>
      </c>
      <c r="AJ116" s="15">
        <f>AI116</f>
        <v>90</v>
      </c>
      <c r="AK116" s="15">
        <f>AJ116</f>
        <v>90</v>
      </c>
      <c r="AL116" s="15">
        <f>AK116</f>
        <v>90</v>
      </c>
      <c r="AT116" s="19"/>
      <c r="AU116" s="23" t="s">
        <v>8</v>
      </c>
      <c r="AV116" s="15">
        <f>$E$19</f>
        <v>90</v>
      </c>
      <c r="AW116" s="15">
        <f>AV116</f>
        <v>90</v>
      </c>
      <c r="AX116" s="15">
        <f>AW116</f>
        <v>90</v>
      </c>
      <c r="AY116" s="15">
        <f>AX116</f>
        <v>90</v>
      </c>
      <c r="BG116" s="19"/>
      <c r="BH116" s="23" t="s">
        <v>8</v>
      </c>
      <c r="BI116" s="15">
        <f>$E$19</f>
        <v>90</v>
      </c>
      <c r="BJ116" s="15">
        <f>BI116</f>
        <v>90</v>
      </c>
      <c r="BK116" s="15">
        <f>BJ116</f>
        <v>90</v>
      </c>
      <c r="BL116" s="15">
        <f>BK116</f>
        <v>90</v>
      </c>
    </row>
    <row r="117" spans="20:64" ht="12.75">
      <c r="T117" s="19"/>
      <c r="U117" s="24" t="s">
        <v>19</v>
      </c>
      <c r="V117" s="25">
        <f>V48</f>
        <v>17</v>
      </c>
      <c r="W117" s="17">
        <f>W48</f>
        <v>17</v>
      </c>
      <c r="X117" s="17">
        <f>X48</f>
        <v>17</v>
      </c>
      <c r="Y117" s="17">
        <f>Y48</f>
        <v>-1</v>
      </c>
      <c r="AG117" s="19"/>
      <c r="AH117" s="24" t="s">
        <v>19</v>
      </c>
      <c r="AI117" s="25">
        <f>AI46</f>
        <v>17</v>
      </c>
      <c r="AJ117" s="17">
        <f>AJ46</f>
        <v>17</v>
      </c>
      <c r="AK117" s="17">
        <f>AK46</f>
        <v>17</v>
      </c>
      <c r="AL117" s="17">
        <f>AL46</f>
        <v>-1</v>
      </c>
      <c r="AT117" s="19"/>
      <c r="AU117" s="24" t="s">
        <v>19</v>
      </c>
      <c r="AV117" s="25">
        <f>AV46</f>
        <v>17</v>
      </c>
      <c r="AW117" s="17">
        <f>AW46</f>
        <v>17</v>
      </c>
      <c r="AX117" s="17">
        <f>AX46</f>
        <v>17</v>
      </c>
      <c r="AY117" s="17">
        <f>AY46</f>
        <v>-1</v>
      </c>
      <c r="BG117" s="19"/>
      <c r="BH117" s="24" t="s">
        <v>19</v>
      </c>
      <c r="BI117" s="25">
        <f>BI46</f>
        <v>17</v>
      </c>
      <c r="BJ117" s="17">
        <f>BJ46</f>
        <v>17</v>
      </c>
      <c r="BK117" s="17">
        <f>BK46</f>
        <v>17</v>
      </c>
      <c r="BL117" s="17">
        <f>BL46</f>
        <v>-1</v>
      </c>
    </row>
    <row r="118" spans="20:64" s="56" customFormat="1" ht="12.75">
      <c r="T118" s="134"/>
      <c r="U118" s="27" t="s">
        <v>102</v>
      </c>
      <c r="V118" s="154">
        <f>V43</f>
        <v>-9.799996644540325</v>
      </c>
      <c r="W118" s="154">
        <f>W43</f>
        <v>-6.517868773847891</v>
      </c>
      <c r="X118" s="154">
        <f>X43</f>
        <v>3.2821278706924346</v>
      </c>
      <c r="Y118" s="154" t="e">
        <f>Y43</f>
        <v>#DIV/0!</v>
      </c>
      <c r="AG118" s="134"/>
      <c r="AH118" s="27" t="s">
        <v>102</v>
      </c>
      <c r="AI118" s="154">
        <f>AI43</f>
        <v>-14.403292181069958</v>
      </c>
      <c r="AJ118" s="154">
        <f>AJ43</f>
        <v>-8.436213991769547</v>
      </c>
      <c r="AK118" s="154">
        <f>AK43</f>
        <v>5.967078189300413</v>
      </c>
      <c r="AL118" s="154" t="e">
        <f>AL43</f>
        <v>#DIV/0!</v>
      </c>
      <c r="AT118" s="134"/>
      <c r="AU118" s="27" t="s">
        <v>102</v>
      </c>
      <c r="AV118" s="154">
        <f>AV43</f>
        <v>-0.1633060963802694</v>
      </c>
      <c r="AW118" s="154">
        <f>AW43</f>
        <v>-0.10815981875036168</v>
      </c>
      <c r="AX118" s="154">
        <f>AX43</f>
        <v>0.055146277629907745</v>
      </c>
      <c r="AY118" s="154" t="e">
        <f>AY43</f>
        <v>#DIV/0!</v>
      </c>
      <c r="BG118" s="134"/>
      <c r="BH118" s="27" t="s">
        <v>102</v>
      </c>
      <c r="BI118" s="160">
        <f>BI43</f>
        <v>-0.01737671703498319</v>
      </c>
      <c r="BJ118" s="160">
        <f>BJ43</f>
        <v>-0.011479905888766758</v>
      </c>
      <c r="BK118" s="160">
        <f>BK43</f>
        <v>0.005896811146216433</v>
      </c>
      <c r="BL118" s="154" t="e">
        <f>BL43</f>
        <v>#DIV/0!</v>
      </c>
    </row>
    <row r="119" spans="20:64" ht="12.75">
      <c r="T119" s="183" t="str">
        <f>CONCATENATE(TEXT($E$19,"0"),"% confidence
limits")</f>
        <v>90% confidence
limits</v>
      </c>
      <c r="U119" s="20" t="s">
        <v>9</v>
      </c>
      <c r="V119" s="137">
        <f>V118-TINV((100-V116)/100,V117)*ABS(V118)/TINV(V115,V117)</f>
        <v>-13.58991340056419</v>
      </c>
      <c r="W119" s="137">
        <f>W118-TINV((100-W116)/100,W117)*ABS(W118)/TINV(W115,W117)</f>
        <v>-11.64555528730681</v>
      </c>
      <c r="X119" s="137">
        <f>X118-TINV((100-X116)/100,X117)*ABS(X118)/TINV(X115,X117)</f>
        <v>-1.7533320503890932</v>
      </c>
      <c r="Y119" s="137" t="e">
        <f>Y118-TINV((100-Y116)/100,Y117)*ABS(Y118)/TINV(Y115,Y117)</f>
        <v>#DIV/0!</v>
      </c>
      <c r="AG119" s="165" t="str">
        <f>CONCATENATE(TEXT($E$19,"0"),"% confidence
limits")</f>
        <v>90% confidence
limits</v>
      </c>
      <c r="AH119" s="20" t="s">
        <v>9</v>
      </c>
      <c r="AI119" s="137">
        <f>AI118-TINV((100-AI116)/100,AI117)*ABS(AI118)/TINV(AI115,AI117)</f>
        <v>-20.70024695459104</v>
      </c>
      <c r="AJ119" s="137">
        <f>AJ118-TINV((100-AJ116)/100,AJ117)*ABS(AJ118)/TINV(AJ115,AJ117)</f>
        <v>-16.502446157433507</v>
      </c>
      <c r="AK119" s="137">
        <f>AK118-TINV((100-AK116)/100,AK117)*ABS(AK118)/TINV(AK115,AK117)</f>
        <v>-1.6240737367279081</v>
      </c>
      <c r="AL119" s="137" t="e">
        <f>AL118-TINV((100-AL116)/100,AL117)*ABS(AL118)/TINV(AL115,AL117)</f>
        <v>#DIV/0!</v>
      </c>
      <c r="AT119" s="165" t="str">
        <f>CONCATENATE(TEXT($E$19,"0"),"% confidence
limits")</f>
        <v>90% confidence
limits</v>
      </c>
      <c r="AU119" s="20" t="s">
        <v>9</v>
      </c>
      <c r="AV119" s="137">
        <f>AV118-TINV((100-AV116)/100,AV117)*ABS(AV118)/TINV(AV115,AV117)</f>
        <v>-0.22620043199625442</v>
      </c>
      <c r="AW119" s="137">
        <f>AW118-TINV((100-AW116)/100,AW117)*ABS(AW118)/TINV(AW115,AW117)</f>
        <v>-0.19331736087883322</v>
      </c>
      <c r="AX119" s="137">
        <f>AX118-TINV((100-AX116)/100,AX117)*ABS(AX118)/TINV(AX115,AX117)</f>
        <v>-0.030922170677113572</v>
      </c>
      <c r="AY119" s="137" t="e">
        <f>AY118-TINV((100-AY116)/100,AY117)*ABS(AY118)/TINV(AY115,AY117)</f>
        <v>#DIV/0!</v>
      </c>
      <c r="BG119" s="165" t="str">
        <f>CONCATENATE(TEXT($E$19,"0"),"% confidence
limits")</f>
        <v>90% confidence
limits</v>
      </c>
      <c r="BH119" s="20" t="s">
        <v>9</v>
      </c>
      <c r="BI119" s="144">
        <f>BI118-TINV((100-BI116)/100,BI117)*ABS(BI118)/TINV(BI115,BI117)</f>
        <v>-0.024076810322413936</v>
      </c>
      <c r="BJ119" s="144">
        <f>BJ118-TINV((100-BJ116)/100,BJ117)*ABS(BJ118)/TINV(BJ115,BJ117)</f>
        <v>-0.020526263561033264</v>
      </c>
      <c r="BK119" s="144">
        <f>BK118-TINV((100-BK116)/100,BK117)*ABS(BK118)/TINV(BK115,BK117)</f>
        <v>-0.0033022777264120444</v>
      </c>
      <c r="BL119" s="137" t="e">
        <f>BL118-TINV((100-BL116)/100,BL117)*ABS(BL118)/TINV(BL115,BL117)</f>
        <v>#DIV/0!</v>
      </c>
    </row>
    <row r="120" spans="20:64" ht="24">
      <c r="T120" s="184"/>
      <c r="U120" s="10" t="s">
        <v>10</v>
      </c>
      <c r="V120" s="138">
        <f>V118+TINV((100-V116)/100,V117)*ABS(V118)/TINV(V115,V117)</f>
        <v>-6.01007988851646</v>
      </c>
      <c r="W120" s="138">
        <f>W118+TINV((100-W116)/100,W117)*ABS(W118)/TINV(W115,W117)</f>
        <v>-1.390182260388971</v>
      </c>
      <c r="X120" s="138">
        <f>X118+TINV((100-X116)/100,X117)*ABS(X118)/TINV(X115,X117)</f>
        <v>8.317587791773963</v>
      </c>
      <c r="Y120" s="138" t="e">
        <f>Y118+TINV((100-Y116)/100,Y117)*ABS(Y118)/TINV(Y115,Y117)</f>
        <v>#DIV/0!</v>
      </c>
      <c r="AG120" s="169"/>
      <c r="AH120" s="10" t="s">
        <v>10</v>
      </c>
      <c r="AI120" s="138">
        <f>AI118+TINV((100-AI116)/100,AI117)*ABS(AI118)/TINV(AI115,AI117)</f>
        <v>-8.106337407548875</v>
      </c>
      <c r="AJ120" s="138">
        <f>AJ118+TINV((100-AJ116)/100,AJ117)*ABS(AJ118)/TINV(AJ115,AJ117)</f>
        <v>-0.3699818261055867</v>
      </c>
      <c r="AK120" s="138">
        <f>AK118+TINV((100-AK116)/100,AK117)*ABS(AK118)/TINV(AK115,AK117)</f>
        <v>13.558230115328733</v>
      </c>
      <c r="AL120" s="138" t="e">
        <f>AL118+TINV((100-AL116)/100,AL117)*ABS(AL118)/TINV(AL115,AL117)</f>
        <v>#DIV/0!</v>
      </c>
      <c r="AT120" s="169"/>
      <c r="AU120" s="10" t="s">
        <v>10</v>
      </c>
      <c r="AV120" s="138">
        <f>AV118+TINV((100-AV116)/100,AV117)*ABS(AV118)/TINV(AV115,AV117)</f>
        <v>-0.1004117607642844</v>
      </c>
      <c r="AW120" s="138">
        <f>AW118+TINV((100-AW116)/100,AW117)*ABS(AW118)/TINV(AW115,AW117)</f>
        <v>-0.023002276621890125</v>
      </c>
      <c r="AX120" s="138">
        <f>AX118+TINV((100-AX116)/100,AX117)*ABS(AX118)/TINV(AX115,AX117)</f>
        <v>0.14121472593692908</v>
      </c>
      <c r="AY120" s="138" t="e">
        <f>AY118+TINV((100-AY116)/100,AY117)*ABS(AY118)/TINV(AY115,AY117)</f>
        <v>#DIV/0!</v>
      </c>
      <c r="BG120" s="169"/>
      <c r="BH120" s="10" t="s">
        <v>10</v>
      </c>
      <c r="BI120" s="145">
        <f>BI118+TINV((100-BI116)/100,BI117)*ABS(BI118)/TINV(BI115,BI117)</f>
        <v>-0.010676623747552443</v>
      </c>
      <c r="BJ120" s="145">
        <f>BJ118+TINV((100-BJ116)/100,BJ117)*ABS(BJ118)/TINV(BJ115,BJ117)</f>
        <v>-0.002433548216500254</v>
      </c>
      <c r="BK120" s="145">
        <f>BK118+TINV((100-BK116)/100,BK117)*ABS(BK118)/TINV(BK115,BK117)</f>
        <v>0.01509590001884491</v>
      </c>
      <c r="BL120" s="138" t="e">
        <f>BL118+TINV((100-BL116)/100,BL117)*ABS(BL118)/TINV(BL115,BL117)</f>
        <v>#DIV/0!</v>
      </c>
    </row>
    <row r="121" spans="20:64" ht="12.75">
      <c r="T121" s="185"/>
      <c r="U121" s="11" t="s">
        <v>11</v>
      </c>
      <c r="V121" s="155">
        <f>(V120-V119)/2</f>
        <v>3.7899167560238656</v>
      </c>
      <c r="W121" s="155">
        <f>(W120-W119)/2</f>
        <v>5.127686513458919</v>
      </c>
      <c r="X121" s="155">
        <f>(X120-X119)/2</f>
        <v>5.035459921081529</v>
      </c>
      <c r="Y121" s="155" t="e">
        <f>(Y120-Y119)/2</f>
        <v>#DIV/0!</v>
      </c>
      <c r="AG121" s="170"/>
      <c r="AH121" s="11" t="s">
        <v>11</v>
      </c>
      <c r="AI121" s="155">
        <f>(AI120-AI119)/2</f>
        <v>6.296954773521083</v>
      </c>
      <c r="AJ121" s="155">
        <f>(AJ120-AJ119)/2</f>
        <v>8.06623216566396</v>
      </c>
      <c r="AK121" s="155">
        <f>(AK120-AK119)/2</f>
        <v>7.591151926028321</v>
      </c>
      <c r="AL121" s="155" t="e">
        <f>(AL120-AL119)/2</f>
        <v>#DIV/0!</v>
      </c>
      <c r="AT121" s="170"/>
      <c r="AU121" s="11" t="s">
        <v>11</v>
      </c>
      <c r="AV121" s="155">
        <f>(AV120-AV119)/2</f>
        <v>0.06289433561598501</v>
      </c>
      <c r="AW121" s="155">
        <f>(AW120-AW119)/2</f>
        <v>0.08515754212847154</v>
      </c>
      <c r="AX121" s="155">
        <f>(AX120-AX119)/2</f>
        <v>0.08606844830702132</v>
      </c>
      <c r="AY121" s="155" t="e">
        <f>(AY120-AY119)/2</f>
        <v>#DIV/0!</v>
      </c>
      <c r="BG121" s="170"/>
      <c r="BH121" s="11" t="s">
        <v>11</v>
      </c>
      <c r="BI121" s="161">
        <f>(BI120-BI119)/2</f>
        <v>0.006700093287430747</v>
      </c>
      <c r="BJ121" s="161">
        <f>(BJ120-BJ119)/2</f>
        <v>0.009046357672266504</v>
      </c>
      <c r="BK121" s="161">
        <f>(BK120-BK119)/2</f>
        <v>0.009199088872628478</v>
      </c>
      <c r="BL121" s="155" t="e">
        <f>(BL120-BL119)/2</f>
        <v>#DIV/0!</v>
      </c>
    </row>
    <row r="122" spans="20:64" ht="12.75">
      <c r="T122" s="171" t="s">
        <v>12</v>
      </c>
      <c r="U122" s="13" t="s">
        <v>14</v>
      </c>
      <c r="V122" s="35">
        <f>100*LN((V62+100)/100)</f>
        <v>9.531017980432493</v>
      </c>
      <c r="W122" s="36">
        <f>V122</f>
        <v>9.531017980432493</v>
      </c>
      <c r="X122" s="36">
        <f>W122</f>
        <v>9.531017980432493</v>
      </c>
      <c r="Y122" s="36">
        <f>X122</f>
        <v>9.531017980432493</v>
      </c>
      <c r="AG122" s="171" t="s">
        <v>12</v>
      </c>
      <c r="AH122" s="70" t="s">
        <v>14</v>
      </c>
      <c r="AI122" s="158" t="s">
        <v>17</v>
      </c>
      <c r="AJ122" s="36" t="str">
        <f>AI122</f>
        <v>???</v>
      </c>
      <c r="AK122" s="36" t="str">
        <f>AJ122</f>
        <v>???</v>
      </c>
      <c r="AL122" s="36" t="str">
        <f>AK122</f>
        <v>???</v>
      </c>
      <c r="AT122" s="171" t="s">
        <v>12</v>
      </c>
      <c r="AU122" s="70" t="s">
        <v>14</v>
      </c>
      <c r="AV122" s="158" t="s">
        <v>17</v>
      </c>
      <c r="AW122" s="36" t="str">
        <f>AV122</f>
        <v>???</v>
      </c>
      <c r="AX122" s="36" t="str">
        <f>AW122</f>
        <v>???</v>
      </c>
      <c r="AY122" s="36" t="str">
        <f>AX122</f>
        <v>???</v>
      </c>
      <c r="BG122" s="171" t="s">
        <v>12</v>
      </c>
      <c r="BH122" s="70" t="s">
        <v>14</v>
      </c>
      <c r="BI122" s="158" t="s">
        <v>17</v>
      </c>
      <c r="BJ122" s="36" t="str">
        <f>BI122</f>
        <v>???</v>
      </c>
      <c r="BK122" s="36" t="str">
        <f>BJ122</f>
        <v>???</v>
      </c>
      <c r="BL122" s="36" t="str">
        <f>BK122</f>
        <v>???</v>
      </c>
    </row>
    <row r="123" spans="20:64" ht="12.75">
      <c r="T123" s="172"/>
      <c r="U123" s="12" t="s">
        <v>15</v>
      </c>
      <c r="V123" s="37">
        <f>-V122</f>
        <v>-9.531017980432493</v>
      </c>
      <c r="W123" s="38">
        <f>-W122</f>
        <v>-9.531017980432493</v>
      </c>
      <c r="X123" s="38">
        <f>-X122</f>
        <v>-9.531017980432493</v>
      </c>
      <c r="Y123" s="38">
        <f>-Y122</f>
        <v>-9.531017980432493</v>
      </c>
      <c r="AG123" s="172"/>
      <c r="AH123" s="71" t="s">
        <v>15</v>
      </c>
      <c r="AI123" s="159" t="e">
        <f>-AI122</f>
        <v>#VALUE!</v>
      </c>
      <c r="AJ123" s="38" t="e">
        <f>-AJ122</f>
        <v>#VALUE!</v>
      </c>
      <c r="AK123" s="38" t="e">
        <f>-AK122</f>
        <v>#VALUE!</v>
      </c>
      <c r="AL123" s="38" t="e">
        <f>-AL122</f>
        <v>#VALUE!</v>
      </c>
      <c r="AT123" s="172"/>
      <c r="AU123" s="71" t="s">
        <v>15</v>
      </c>
      <c r="AV123" s="159" t="e">
        <f>-AV122</f>
        <v>#VALUE!</v>
      </c>
      <c r="AW123" s="38" t="e">
        <f>-AW122</f>
        <v>#VALUE!</v>
      </c>
      <c r="AX123" s="38" t="e">
        <f>-AX122</f>
        <v>#VALUE!</v>
      </c>
      <c r="AY123" s="38" t="e">
        <f>-AY122</f>
        <v>#VALUE!</v>
      </c>
      <c r="BG123" s="172"/>
      <c r="BH123" s="71" t="s">
        <v>15</v>
      </c>
      <c r="BI123" s="159" t="e">
        <f>-BI122</f>
        <v>#VALUE!</v>
      </c>
      <c r="BJ123" s="38" t="e">
        <f>-BJ122</f>
        <v>#VALUE!</v>
      </c>
      <c r="BK123" s="38" t="e">
        <f>-BK122</f>
        <v>#VALUE!</v>
      </c>
      <c r="BL123" s="38" t="e">
        <f>-BL122</f>
        <v>#VALUE!</v>
      </c>
    </row>
    <row r="124" spans="20:64" ht="12.75">
      <c r="T124" s="173" t="s">
        <v>16</v>
      </c>
      <c r="U124" s="181" t="s">
        <v>14</v>
      </c>
      <c r="V124" s="156">
        <f>IF(ISERROR(TDIST((V122-V118)/ABS(V118)*TINV(V115,V117),V117,1)),1-TDIST((V118-V122)/ABS(V118)*TINV(V115,V117),V117,1),TDIST((V122-V118)/ABS(V118)*TINV(V115,V117),V117,1))*100</f>
        <v>4.332756821826073E-06</v>
      </c>
      <c r="W124" s="156">
        <f>IF(ISERROR(TDIST((W122-W118)/ABS(W118)*TINV(W115,W117),W117,1)),1-TDIST((W118-W122)/ABS(W118)*TINV(W115,W117),W117,1),TDIST((W122-W118)/ABS(W118)*TINV(W115,W117),W117,1))*100</f>
        <v>0.002184707086205202</v>
      </c>
      <c r="X124" s="156">
        <f>IF(ISERROR(TDIST((X122-X118)/ABS(X118)*TINV(X115,X117),X117,1)),1-TDIST((X118-X122)/ABS(X118)*TINV(X115,X117),X117,1),TDIST((X122-X118)/ABS(X118)*TINV(X115,X117),X117,1))*100</f>
        <v>2.2725636387221035</v>
      </c>
      <c r="Y124" s="156" t="e">
        <f>IF(ISERROR(TDIST((Y122-Y118)/ABS(Y118)*TINV(Y115,Y117),Y117,1)),1-TDIST((Y118-Y122)/ABS(Y118)*TINV(Y115,Y117),Y117,1),TDIST((Y122-Y118)/ABS(Y118)*TINV(Y115,Y117),Y117,1))*100</f>
        <v>#DIV/0!</v>
      </c>
      <c r="AG124" s="173" t="s">
        <v>16</v>
      </c>
      <c r="AH124" s="181" t="s">
        <v>14</v>
      </c>
      <c r="AI124" s="156" t="e">
        <f>IF(ISERROR(TDIST((AI122-AI118)/ABS(AI118)*TINV(AI115,AI117),AI117,1)),1-TDIST((AI118-AI122)/ABS(AI118)*TINV(AI115,AI117),AI117,1),TDIST((AI122-AI118)/ABS(AI118)*TINV(AI115,AI117),AI117,1))*100</f>
        <v>#VALUE!</v>
      </c>
      <c r="AJ124" s="156" t="e">
        <f>IF(ISERROR(TDIST((AJ122-AJ118)/ABS(AJ118)*TINV(AJ115,AJ117),AJ117,1)),1-TDIST((AJ118-AJ122)/ABS(AJ118)*TINV(AJ115,AJ117),AJ117,1),TDIST((AJ122-AJ118)/ABS(AJ118)*TINV(AJ115,AJ117),AJ117,1))*100</f>
        <v>#VALUE!</v>
      </c>
      <c r="AK124" s="156" t="e">
        <f>IF(ISERROR(TDIST((AK122-AK118)/ABS(AK118)*TINV(AK115,AK117),AK117,1)),1-TDIST((AK118-AK122)/ABS(AK118)*TINV(AK115,AK117),AK117,1),TDIST((AK122-AK118)/ABS(AK118)*TINV(AK115,AK117),AK117,1))*100</f>
        <v>#VALUE!</v>
      </c>
      <c r="AL124" s="156" t="e">
        <f>IF(ISERROR(TDIST((AL122-AL118)/ABS(AL118)*TINV(AL115,AL117),AL117,1)),1-TDIST((AL118-AL122)/ABS(AL118)*TINV(AL115,AL117),AL117,1),TDIST((AL122-AL118)/ABS(AL118)*TINV(AL115,AL117),AL117,1))*100</f>
        <v>#DIV/0!</v>
      </c>
      <c r="AT124" s="173" t="s">
        <v>16</v>
      </c>
      <c r="AU124" s="181" t="s">
        <v>14</v>
      </c>
      <c r="AV124" s="156" t="e">
        <f>IF(ISERROR(TDIST((AV122-AV118)/ABS(AV118)*TINV(AV115,AV117),AV117,1)),1-TDIST((AV118-AV122)/ABS(AV118)*TINV(AV115,AV117),AV117,1),TDIST((AV122-AV118)/ABS(AV118)*TINV(AV115,AV117),AV117,1))*100</f>
        <v>#VALUE!</v>
      </c>
      <c r="AW124" s="156" t="e">
        <f>IF(ISERROR(TDIST((AW122-AW118)/ABS(AW118)*TINV(AW115,AW117),AW117,1)),1-TDIST((AW118-AW122)/ABS(AW118)*TINV(AW115,AW117),AW117,1),TDIST((AW122-AW118)/ABS(AW118)*TINV(AW115,AW117),AW117,1))*100</f>
        <v>#VALUE!</v>
      </c>
      <c r="AX124" s="156" t="e">
        <f>IF(ISERROR(TDIST((AX122-AX118)/ABS(AX118)*TINV(AX115,AX117),AX117,1)),1-TDIST((AX118-AX122)/ABS(AX118)*TINV(AX115,AX117),AX117,1),TDIST((AX122-AX118)/ABS(AX118)*TINV(AX115,AX117),AX117,1))*100</f>
        <v>#VALUE!</v>
      </c>
      <c r="AY124" s="156" t="e">
        <f>IF(ISERROR(TDIST((AY122-AY118)/ABS(AY118)*TINV(AY115,AY117),AY117,1)),1-TDIST((AY118-AY122)/ABS(AY118)*TINV(AY115,AY117),AY117,1),TDIST((AY122-AY118)/ABS(AY118)*TINV(AY115,AY117),AY117,1))*100</f>
        <v>#DIV/0!</v>
      </c>
      <c r="BG124" s="173" t="s">
        <v>16</v>
      </c>
      <c r="BH124" s="181" t="s">
        <v>14</v>
      </c>
      <c r="BI124" s="156" t="e">
        <f>IF(ISERROR(TDIST((BI122-BI118)/ABS(BI118)*TINV(BI115,BI117),BI117,1)),1-TDIST((BI118-BI122)/ABS(BI118)*TINV(BI115,BI117),BI117,1),TDIST((BI122-BI118)/ABS(BI118)*TINV(BI115,BI117),BI117,1))*100</f>
        <v>#VALUE!</v>
      </c>
      <c r="BJ124" s="156" t="e">
        <f>IF(ISERROR(TDIST((BJ122-BJ118)/ABS(BJ118)*TINV(BJ115,BJ117),BJ117,1)),1-TDIST((BJ118-BJ122)/ABS(BJ118)*TINV(BJ115,BJ117),BJ117,1),TDIST((BJ122-BJ118)/ABS(BJ118)*TINV(BJ115,BJ117),BJ117,1))*100</f>
        <v>#VALUE!</v>
      </c>
      <c r="BK124" s="156" t="e">
        <f>IF(ISERROR(TDIST((BK122-BK118)/ABS(BK118)*TINV(BK115,BK117),BK117,1)),1-TDIST((BK118-BK122)/ABS(BK118)*TINV(BK115,BK117),BK117,1),TDIST((BK122-BK118)/ABS(BK118)*TINV(BK115,BK117),BK117,1))*100</f>
        <v>#VALUE!</v>
      </c>
      <c r="BL124" s="156" t="e">
        <f>IF(ISERROR(TDIST((BL122-BL118)/ABS(BL118)*TINV(BL115,BL117),BL117,1)),1-TDIST((BL118-BL122)/ABS(BL118)*TINV(BL115,BL117),BL117,1),TDIST((BL122-BL118)/ABS(BL118)*TINV(BL115,BL117),BL117,1))*100</f>
        <v>#DIV/0!</v>
      </c>
    </row>
    <row r="125" spans="20:64" ht="33" customHeight="1">
      <c r="T125" s="174"/>
      <c r="U125" s="182"/>
      <c r="V125" s="157" t="str">
        <f>IF(V124&lt;1,"almost certainly not",IF(V124&lt;5,"very unlikely",IF(V124&lt;25,"unlikely, probably not",IF(V124&lt;75,"possibly, may (not)",IF(V124&lt;95,"likely, probable",IF(V124&lt;99,"very likely","almost certainly"))))))</f>
        <v>almost certainly not</v>
      </c>
      <c r="W125" s="157" t="str">
        <f>IF(W124&lt;1,"almost certainly not",IF(W124&lt;5,"very unlikely",IF(W124&lt;25,"unlikely, probably not",IF(W124&lt;75,"possibly, may (not)",IF(W124&lt;95,"likely, probable",IF(W124&lt;99,"very likely","almost certainly"))))))</f>
        <v>almost certainly not</v>
      </c>
      <c r="X125" s="157" t="str">
        <f>IF(X124&lt;1,"almost certainly not",IF(X124&lt;5,"very unlikely",IF(X124&lt;25,"unlikely, probably not",IF(X124&lt;75,"possibly, may (not)",IF(X124&lt;95,"likely, probable",IF(X124&lt;99,"very likely","almost certainly"))))))</f>
        <v>very unlikely</v>
      </c>
      <c r="Y125" s="157" t="e">
        <f>IF(Y124&lt;1,"almost certainly not",IF(Y124&lt;5,"very unlikely",IF(Y124&lt;25,"unlikely, probably not",IF(Y124&lt;75,"possibly, may (not)",IF(Y124&lt;95,"likely, probable",IF(Y124&lt;99,"very likely","almost certainly"))))))</f>
        <v>#DIV/0!</v>
      </c>
      <c r="AG125" s="174"/>
      <c r="AH125" s="182"/>
      <c r="AI125" s="157" t="e">
        <f>IF(AI124&lt;1,"almost certainly not",IF(AI124&lt;5,"very unlikely",IF(AI124&lt;25,"unlikely, probably not",IF(AI124&lt;75,"possibly, may (not)",IF(AI124&lt;95,"likely, probable",IF(AI124&lt;99,"very likely","almost certainly"))))))</f>
        <v>#VALUE!</v>
      </c>
      <c r="AJ125" s="157" t="e">
        <f>IF(AJ124&lt;1,"almost certainly not",IF(AJ124&lt;5,"very unlikely",IF(AJ124&lt;25,"unlikely, probably not",IF(AJ124&lt;75,"possibly, may (not)",IF(AJ124&lt;95,"likely, probable",IF(AJ124&lt;99,"very likely","almost certainly"))))))</f>
        <v>#VALUE!</v>
      </c>
      <c r="AK125" s="157" t="e">
        <f>IF(AK124&lt;1,"almost certainly not",IF(AK124&lt;5,"very unlikely",IF(AK124&lt;25,"unlikely, probably not",IF(AK124&lt;75,"possibly, may (not)",IF(AK124&lt;95,"likely, probable",IF(AK124&lt;99,"very likely","almost certainly"))))))</f>
        <v>#VALUE!</v>
      </c>
      <c r="AL125" s="157" t="e">
        <f>IF(AL124&lt;1,"almost certainly not",IF(AL124&lt;5,"very unlikely",IF(AL124&lt;25,"unlikely, probably not",IF(AL124&lt;75,"possibly, may (not)",IF(AL124&lt;95,"likely, probable",IF(AL124&lt;99,"very likely","almost certainly"))))))</f>
        <v>#DIV/0!</v>
      </c>
      <c r="AT125" s="174"/>
      <c r="AU125" s="182"/>
      <c r="AV125" s="157" t="e">
        <f>IF(AV124&lt;1,"almost certainly not",IF(AV124&lt;5,"very unlikely",IF(AV124&lt;25,"unlikely, probably not",IF(AV124&lt;75,"possibly, may (not)",IF(AV124&lt;95,"likely, probable",IF(AV124&lt;99,"very likely","almost certainly"))))))</f>
        <v>#VALUE!</v>
      </c>
      <c r="AW125" s="157" t="e">
        <f>IF(AW124&lt;1,"almost certainly not",IF(AW124&lt;5,"very unlikely",IF(AW124&lt;25,"unlikely, probably not",IF(AW124&lt;75,"possibly, may (not)",IF(AW124&lt;95,"likely, probable",IF(AW124&lt;99,"very likely","almost certainly"))))))</f>
        <v>#VALUE!</v>
      </c>
      <c r="AX125" s="157" t="e">
        <f>IF(AX124&lt;1,"almost certainly not",IF(AX124&lt;5,"very unlikely",IF(AX124&lt;25,"unlikely, probably not",IF(AX124&lt;75,"possibly, may (not)",IF(AX124&lt;95,"likely, probable",IF(AX124&lt;99,"very likely","almost certainly"))))))</f>
        <v>#VALUE!</v>
      </c>
      <c r="AY125" s="157" t="e">
        <f>IF(AY124&lt;1,"almost certainly not",IF(AY124&lt;5,"very unlikely",IF(AY124&lt;25,"unlikely, probably not",IF(AY124&lt;75,"possibly, may (not)",IF(AY124&lt;95,"likely, probable",IF(AY124&lt;99,"very likely","almost certainly"))))))</f>
        <v>#DIV/0!</v>
      </c>
      <c r="BG125" s="174"/>
      <c r="BH125" s="182"/>
      <c r="BI125" s="157" t="e">
        <f>IF(BI124&lt;1,"almost certainly not",IF(BI124&lt;5,"very unlikely",IF(BI124&lt;25,"unlikely, probably not",IF(BI124&lt;75,"possibly, may (not)",IF(BI124&lt;95,"likely, probable",IF(BI124&lt;99,"very likely","almost certainly"))))))</f>
        <v>#VALUE!</v>
      </c>
      <c r="BJ125" s="157" t="e">
        <f>IF(BJ124&lt;1,"almost certainly not",IF(BJ124&lt;5,"very unlikely",IF(BJ124&lt;25,"unlikely, probably not",IF(BJ124&lt;75,"possibly, may (not)",IF(BJ124&lt;95,"likely, probable",IF(BJ124&lt;99,"very likely","almost certainly"))))))</f>
        <v>#VALUE!</v>
      </c>
      <c r="BK125" s="157" t="e">
        <f>IF(BK124&lt;1,"almost certainly not",IF(BK124&lt;5,"very unlikely",IF(BK124&lt;25,"unlikely, probably not",IF(BK124&lt;75,"possibly, may (not)",IF(BK124&lt;95,"likely, probable",IF(BK124&lt;99,"very likely","almost certainly"))))))</f>
        <v>#VALUE!</v>
      </c>
      <c r="BL125" s="157" t="e">
        <f>IF(BL124&lt;1,"almost certainly not",IF(BL124&lt;5,"very unlikely",IF(BL124&lt;25,"unlikely, probably not",IF(BL124&lt;75,"possibly, may (not)",IF(BL124&lt;95,"likely, probable",IF(BL124&lt;99,"very likely","almost certainly"))))))</f>
        <v>#DIV/0!</v>
      </c>
    </row>
    <row r="126" spans="20:64" ht="12.75">
      <c r="T126" s="174"/>
      <c r="U126" s="177" t="s">
        <v>13</v>
      </c>
      <c r="V126" s="156">
        <f>100-V124-V128</f>
        <v>45.159391858401754</v>
      </c>
      <c r="W126" s="156">
        <f>100-W124-W128</f>
        <v>83.94792080039636</v>
      </c>
      <c r="X126" s="156">
        <f>100-X124-X128</f>
        <v>97.70896078317263</v>
      </c>
      <c r="Y126" s="156" t="e">
        <f>100-Y124-Y128</f>
        <v>#DIV/0!</v>
      </c>
      <c r="AG126" s="174"/>
      <c r="AH126" s="177" t="s">
        <v>13</v>
      </c>
      <c r="AI126" s="156" t="e">
        <f>100-AI124-AI128</f>
        <v>#VALUE!</v>
      </c>
      <c r="AJ126" s="156" t="e">
        <f>100-AJ124-AJ128</f>
        <v>#VALUE!</v>
      </c>
      <c r="AK126" s="156" t="e">
        <f>100-AK124-AK128</f>
        <v>#VALUE!</v>
      </c>
      <c r="AL126" s="156" t="e">
        <f>100-AL124-AL128</f>
        <v>#DIV/0!</v>
      </c>
      <c r="AT126" s="174"/>
      <c r="AU126" s="205" t="s">
        <v>13</v>
      </c>
      <c r="AV126" s="156" t="e">
        <f>100-AV124-AV128</f>
        <v>#VALUE!</v>
      </c>
      <c r="AW126" s="156" t="e">
        <f>100-AW124-AW128</f>
        <v>#VALUE!</v>
      </c>
      <c r="AX126" s="156" t="e">
        <f>100-AX124-AX128</f>
        <v>#VALUE!</v>
      </c>
      <c r="AY126" s="156" t="e">
        <f>100-AY124-AY128</f>
        <v>#DIV/0!</v>
      </c>
      <c r="BG126" s="174"/>
      <c r="BH126" s="205" t="s">
        <v>13</v>
      </c>
      <c r="BI126" s="156" t="e">
        <f>100-BI124-BI128</f>
        <v>#VALUE!</v>
      </c>
      <c r="BJ126" s="156" t="e">
        <f>100-BJ124-BJ128</f>
        <v>#VALUE!</v>
      </c>
      <c r="BK126" s="156" t="e">
        <f>100-BK124-BK128</f>
        <v>#VALUE!</v>
      </c>
      <c r="BL126" s="156" t="e">
        <f>100-BL124-BL128</f>
        <v>#DIV/0!</v>
      </c>
    </row>
    <row r="127" spans="20:64" ht="30" customHeight="1">
      <c r="T127" s="174"/>
      <c r="U127" s="178"/>
      <c r="V127" s="157" t="str">
        <f>IF(V126&lt;1,"almost certainly not",IF(V126&lt;5,"very unlikely",IF(V126&lt;25,"unlikely, probably not",IF(V126&lt;75,"possibly, may (not)",IF(V126&lt;95,"likely, probable",IF(V126&lt;99,"very likely","almost certainly"))))))</f>
        <v>possibly, may (not)</v>
      </c>
      <c r="W127" s="157" t="str">
        <f>IF(W126&lt;1,"almost certainly not",IF(W126&lt;5,"very unlikely",IF(W126&lt;25,"unlikely, probably not",IF(W126&lt;75,"possibly, may (not)",IF(W126&lt;95,"likely, probable",IF(W126&lt;99,"very likely","almost certainly"))))))</f>
        <v>likely, probable</v>
      </c>
      <c r="X127" s="157" t="str">
        <f>IF(X126&lt;1,"almost certainly not",IF(X126&lt;5,"very unlikely",IF(X126&lt;25,"unlikely, probably not",IF(X126&lt;75,"possibly, may (not)",IF(X126&lt;95,"likely, probable",IF(X126&lt;99,"very likely","almost certainly"))))))</f>
        <v>very likely</v>
      </c>
      <c r="Y127" s="157" t="e">
        <f>IF(Y126&lt;1,"almost certainly not",IF(Y126&lt;5,"very unlikely",IF(Y126&lt;25,"unlikely, probably not",IF(Y126&lt;75,"possibly, may (not)",IF(Y126&lt;95,"likely, probable",IF(Y126&lt;99,"very likely","almost certainly"))))))</f>
        <v>#DIV/0!</v>
      </c>
      <c r="AG127" s="174"/>
      <c r="AH127" s="178"/>
      <c r="AI127" s="157" t="e">
        <f>IF(AI126&lt;1,"almost certainly not",IF(AI126&lt;5,"very unlikely",IF(AI126&lt;25,"unlikely, probably not",IF(AI126&lt;75,"possibly, may (not)",IF(AI126&lt;95,"likely, probable",IF(AI126&lt;99,"very likely","almost certainly"))))))</f>
        <v>#VALUE!</v>
      </c>
      <c r="AJ127" s="157" t="e">
        <f>IF(AJ126&lt;1,"almost certainly not",IF(AJ126&lt;5,"very unlikely",IF(AJ126&lt;25,"unlikely, probably not",IF(AJ126&lt;75,"possibly, may (not)",IF(AJ126&lt;95,"likely, probable",IF(AJ126&lt;99,"very likely","almost certainly"))))))</f>
        <v>#VALUE!</v>
      </c>
      <c r="AK127" s="157" t="e">
        <f>IF(AK126&lt;1,"almost certainly not",IF(AK126&lt;5,"very unlikely",IF(AK126&lt;25,"unlikely, probably not",IF(AK126&lt;75,"possibly, may (not)",IF(AK126&lt;95,"likely, probable",IF(AK126&lt;99,"very likely","almost certainly"))))))</f>
        <v>#VALUE!</v>
      </c>
      <c r="AL127" s="157" t="e">
        <f>IF(AL126&lt;1,"almost certainly not",IF(AL126&lt;5,"very unlikely",IF(AL126&lt;25,"unlikely, probably not",IF(AL126&lt;75,"possibly, may (not)",IF(AL126&lt;95,"likely, probable",IF(AL126&lt;99,"very likely","almost certainly"))))))</f>
        <v>#DIV/0!</v>
      </c>
      <c r="AT127" s="174"/>
      <c r="AU127" s="206"/>
      <c r="AV127" s="157" t="e">
        <f>IF(AV126&lt;1,"almost certainly not",IF(AV126&lt;5,"very unlikely",IF(AV126&lt;25,"unlikely, probably not",IF(AV126&lt;75,"possibly, may (not)",IF(AV126&lt;95,"likely, probable",IF(AV126&lt;99,"very likely","almost certainly"))))))</f>
        <v>#VALUE!</v>
      </c>
      <c r="AW127" s="157" t="e">
        <f>IF(AW126&lt;1,"almost certainly not",IF(AW126&lt;5,"very unlikely",IF(AW126&lt;25,"unlikely, probably not",IF(AW126&lt;75,"possibly, may (not)",IF(AW126&lt;95,"likely, probable",IF(AW126&lt;99,"very likely","almost certainly"))))))</f>
        <v>#VALUE!</v>
      </c>
      <c r="AX127" s="157" t="e">
        <f>IF(AX126&lt;1,"almost certainly not",IF(AX126&lt;5,"very unlikely",IF(AX126&lt;25,"unlikely, probably not",IF(AX126&lt;75,"possibly, may (not)",IF(AX126&lt;95,"likely, probable",IF(AX126&lt;99,"very likely","almost certainly"))))))</f>
        <v>#VALUE!</v>
      </c>
      <c r="AY127" s="157" t="e">
        <f>IF(AY126&lt;1,"almost certainly not",IF(AY126&lt;5,"very unlikely",IF(AY126&lt;25,"unlikely, probably not",IF(AY126&lt;75,"possibly, may (not)",IF(AY126&lt;95,"likely, probable",IF(AY126&lt;99,"very likely","almost certainly"))))))</f>
        <v>#DIV/0!</v>
      </c>
      <c r="BG127" s="174"/>
      <c r="BH127" s="206"/>
      <c r="BI127" s="157" t="e">
        <f>IF(BI126&lt;1,"almost certainly not",IF(BI126&lt;5,"very unlikely",IF(BI126&lt;25,"unlikely, probably not",IF(BI126&lt;75,"possibly, may (not)",IF(BI126&lt;95,"likely, probable",IF(BI126&lt;99,"very likely","almost certainly"))))))</f>
        <v>#VALUE!</v>
      </c>
      <c r="BJ127" s="157" t="e">
        <f>IF(BJ126&lt;1,"almost certainly not",IF(BJ126&lt;5,"very unlikely",IF(BJ126&lt;25,"unlikely, probably not",IF(BJ126&lt;75,"possibly, may (not)",IF(BJ126&lt;95,"likely, probable",IF(BJ126&lt;99,"very likely","almost certainly"))))))</f>
        <v>#VALUE!</v>
      </c>
      <c r="BK127" s="157" t="e">
        <f>IF(BK126&lt;1,"almost certainly not",IF(BK126&lt;5,"very unlikely",IF(BK126&lt;25,"unlikely, probably not",IF(BK126&lt;75,"possibly, may (not)",IF(BK126&lt;95,"likely, probable",IF(BK126&lt;99,"very likely","almost certainly"))))))</f>
        <v>#VALUE!</v>
      </c>
      <c r="BL127" s="157" t="e">
        <f>IF(BL126&lt;1,"almost certainly not",IF(BL126&lt;5,"very unlikely",IF(BL126&lt;25,"unlikely, probably not",IF(BL126&lt;75,"possibly, may (not)",IF(BL126&lt;95,"likely, probable",IF(BL126&lt;99,"very likely","almost certainly"))))))</f>
        <v>#DIV/0!</v>
      </c>
    </row>
    <row r="128" spans="20:64" ht="12.75">
      <c r="T128" s="174"/>
      <c r="U128" s="179" t="s">
        <v>15</v>
      </c>
      <c r="V128" s="156">
        <f>IF(ISERROR(TDIST((V123-V118)/ABS(V118)*TINV(V115,V117),V117,1)),TDIST((V118-V123)/ABS(V118)*TINV(V115,V117),V117,1),1-TDIST((V123-V118)/ABS(V118)*TINV(V115,V117),V117,1))*100</f>
        <v>54.84060380884143</v>
      </c>
      <c r="W128" s="156">
        <f>IF(ISERROR(TDIST((W123-W118)/ABS(W118)*TINV(W115,W117),W117,1)),TDIST((W118-W123)/ABS(W118)*TINV(W115,W117),W117,1),1-TDIST((W123-W118)/ABS(W118)*TINV(W115,W117),W117,1))*100</f>
        <v>16.049894492517442</v>
      </c>
      <c r="X128" s="156">
        <f>IF(ISERROR(TDIST((X123-X118)/ABS(X118)*TINV(X115,X117),X117,1)),TDIST((X118-X123)/ABS(X118)*TINV(X115,X117),X117,1),1-TDIST((X123-X118)/ABS(X118)*TINV(X115,X117),X117,1))*100</f>
        <v>0.018475578105267468</v>
      </c>
      <c r="Y128" s="156" t="e">
        <f>IF(ISERROR(TDIST((Y123-Y118)/ABS(Y118)*TINV(Y115,Y117),Y117,1)),TDIST((Y118-Y123)/ABS(Y118)*TINV(Y115,Y117),Y117,1),1-TDIST((Y123-Y118)/ABS(Y118)*TINV(Y115,Y117),Y117,1))*100</f>
        <v>#DIV/0!</v>
      </c>
      <c r="AG128" s="174"/>
      <c r="AH128" s="179" t="s">
        <v>15</v>
      </c>
      <c r="AI128" s="156" t="e">
        <f>IF(ISERROR(TDIST((AI123-AI118)/ABS(AI118)*TINV(AI115,AI117),AI117,1)),TDIST((AI118-AI123)/ABS(AI118)*TINV(AI115,AI117),AI117,1),1-TDIST((AI123-AI118)/ABS(AI118)*TINV(AI115,AI117),AI117,1))*100</f>
        <v>#VALUE!</v>
      </c>
      <c r="AJ128" s="156" t="e">
        <f>IF(ISERROR(TDIST((AJ123-AJ118)/ABS(AJ118)*TINV(AJ115,AJ117),AJ117,1)),TDIST((AJ118-AJ123)/ABS(AJ118)*TINV(AJ115,AJ117),AJ117,1),1-TDIST((AJ123-AJ118)/ABS(AJ118)*TINV(AJ115,AJ117),AJ117,1))*100</f>
        <v>#VALUE!</v>
      </c>
      <c r="AK128" s="156" t="e">
        <f>IF(ISERROR(TDIST((AK123-AK118)/ABS(AK118)*TINV(AK115,AK117),AK117,1)),TDIST((AK118-AK123)/ABS(AK118)*TINV(AK115,AK117),AK117,1),1-TDIST((AK123-AK118)/ABS(AK118)*TINV(AK115,AK117),AK117,1))*100</f>
        <v>#VALUE!</v>
      </c>
      <c r="AL128" s="156" t="e">
        <f>IF(ISERROR(TDIST((AL123-AL118)/ABS(AL118)*TINV(AL115,AL117),AL117,1)),TDIST((AL118-AL123)/ABS(AL118)*TINV(AL115,AL117),AL117,1),1-TDIST((AL123-AL118)/ABS(AL118)*TINV(AL115,AL117),AL117,1))*100</f>
        <v>#DIV/0!</v>
      </c>
      <c r="AT128" s="174"/>
      <c r="AU128" s="179" t="s">
        <v>15</v>
      </c>
      <c r="AV128" s="156" t="e">
        <f>IF(ISERROR(TDIST((AV123-AV118)/ABS(AV118)*TINV(AV115,AV117),AV117,1)),TDIST((AV118-AV123)/ABS(AV118)*TINV(AV115,AV117),AV117,1),1-TDIST((AV123-AV118)/ABS(AV118)*TINV(AV115,AV117),AV117,1))*100</f>
        <v>#VALUE!</v>
      </c>
      <c r="AW128" s="156" t="e">
        <f>IF(ISERROR(TDIST((AW123-AW118)/ABS(AW118)*TINV(AW115,AW117),AW117,1)),TDIST((AW118-AW123)/ABS(AW118)*TINV(AW115,AW117),AW117,1),1-TDIST((AW123-AW118)/ABS(AW118)*TINV(AW115,AW117),AW117,1))*100</f>
        <v>#VALUE!</v>
      </c>
      <c r="AX128" s="156" t="e">
        <f>IF(ISERROR(TDIST((AX123-AX118)/ABS(AX118)*TINV(AX115,AX117),AX117,1)),TDIST((AX118-AX123)/ABS(AX118)*TINV(AX115,AX117),AX117,1),1-TDIST((AX123-AX118)/ABS(AX118)*TINV(AX115,AX117),AX117,1))*100</f>
        <v>#VALUE!</v>
      </c>
      <c r="AY128" s="156" t="e">
        <f>IF(ISERROR(TDIST((AY123-AY118)/ABS(AY118)*TINV(AY115,AY117),AY117,1)),TDIST((AY118-AY123)/ABS(AY118)*TINV(AY115,AY117),AY117,1),1-TDIST((AY123-AY118)/ABS(AY118)*TINV(AY115,AY117),AY117,1))*100</f>
        <v>#DIV/0!</v>
      </c>
      <c r="BG128" s="174"/>
      <c r="BH128" s="179" t="s">
        <v>15</v>
      </c>
      <c r="BI128" s="156" t="e">
        <f>IF(ISERROR(TDIST((BI123-BI118)/ABS(BI118)*TINV(BI115,BI117),BI117,1)),TDIST((BI118-BI123)/ABS(BI118)*TINV(BI115,BI117),BI117,1),1-TDIST((BI123-BI118)/ABS(BI118)*TINV(BI115,BI117),BI117,1))*100</f>
        <v>#VALUE!</v>
      </c>
      <c r="BJ128" s="156" t="e">
        <f>IF(ISERROR(TDIST((BJ123-BJ118)/ABS(BJ118)*TINV(BJ115,BJ117),BJ117,1)),TDIST((BJ118-BJ123)/ABS(BJ118)*TINV(BJ115,BJ117),BJ117,1),1-TDIST((BJ123-BJ118)/ABS(BJ118)*TINV(BJ115,BJ117),BJ117,1))*100</f>
        <v>#VALUE!</v>
      </c>
      <c r="BK128" s="156" t="e">
        <f>IF(ISERROR(TDIST((BK123-BK118)/ABS(BK118)*TINV(BK115,BK117),BK117,1)),TDIST((BK118-BK123)/ABS(BK118)*TINV(BK115,BK117),BK117,1),1-TDIST((BK123-BK118)/ABS(BK118)*TINV(BK115,BK117),BK117,1))*100</f>
        <v>#VALUE!</v>
      </c>
      <c r="BL128" s="156" t="e">
        <f>IF(ISERROR(TDIST((BL123-BL118)/ABS(BL118)*TINV(BL115,BL117),BL117,1)),TDIST((BL118-BL123)/ABS(BL118)*TINV(BL115,BL117),BL117,1),1-TDIST((BL123-BL118)/ABS(BL118)*TINV(BL115,BL117),BL117,1))*100</f>
        <v>#DIV/0!</v>
      </c>
    </row>
    <row r="129" spans="6:64" ht="33" customHeight="1">
      <c r="F129" s="26"/>
      <c r="G129" s="21"/>
      <c r="T129" s="175"/>
      <c r="U129" s="180"/>
      <c r="V129" s="157" t="str">
        <f>IF(V128&lt;1,"almost certainly not",IF(V128&lt;5,"very unlikely",IF(V128&lt;25,"unlikely, probably not",IF(V128&lt;75,"possibly, may (not)",IF(V128&lt;95,"likely, probable",IF(V128&lt;99,"very likely","almost certainly"))))))</f>
        <v>possibly, may (not)</v>
      </c>
      <c r="W129" s="157" t="str">
        <f>IF(W128&lt;1,"almost certainly not",IF(W128&lt;5,"very unlikely",IF(W128&lt;25,"unlikely, probably not",IF(W128&lt;75,"possibly, may (not)",IF(W128&lt;95,"likely, probable",IF(W128&lt;99,"very likely","almost certainly"))))))</f>
        <v>unlikely, probably not</v>
      </c>
      <c r="X129" s="157" t="str">
        <f>IF(X128&lt;1,"almost certainly not",IF(X128&lt;5,"very unlikely",IF(X128&lt;25,"unlikely, probably not",IF(X128&lt;75,"possibly, may (not)",IF(X128&lt;95,"likely, probable",IF(X128&lt;99,"very likely","almost certainly"))))))</f>
        <v>almost certainly not</v>
      </c>
      <c r="Y129" s="157" t="e">
        <f>IF(Y128&lt;1,"almost certainly not",IF(Y128&lt;5,"very unlikely",IF(Y128&lt;25,"unlikely, probably not",IF(Y128&lt;75,"possibly, may (not)",IF(Y128&lt;95,"likely, probable",IF(Y128&lt;99,"very likely","almost certainly"))))))</f>
        <v>#DIV/0!</v>
      </c>
      <c r="AG129" s="175"/>
      <c r="AH129" s="180"/>
      <c r="AI129" s="157" t="e">
        <f>IF(AI128&lt;1,"almost certainly not",IF(AI128&lt;5,"very unlikely",IF(AI128&lt;25,"unlikely, probably not",IF(AI128&lt;75,"possibly, may (not)",IF(AI128&lt;95,"likely, probable",IF(AI128&lt;99,"very likely","almost certainly"))))))</f>
        <v>#VALUE!</v>
      </c>
      <c r="AJ129" s="157" t="e">
        <f>IF(AJ128&lt;1,"almost certainly not",IF(AJ128&lt;5,"very unlikely",IF(AJ128&lt;25,"unlikely, probably not",IF(AJ128&lt;75,"possibly, may (not)",IF(AJ128&lt;95,"likely, probable",IF(AJ128&lt;99,"very likely","almost certainly"))))))</f>
        <v>#VALUE!</v>
      </c>
      <c r="AK129" s="157" t="e">
        <f>IF(AK128&lt;1,"almost certainly not",IF(AK128&lt;5,"very unlikely",IF(AK128&lt;25,"unlikely, probably not",IF(AK128&lt;75,"possibly, may (not)",IF(AK128&lt;95,"likely, probable",IF(AK128&lt;99,"very likely","almost certainly"))))))</f>
        <v>#VALUE!</v>
      </c>
      <c r="AL129" s="157" t="e">
        <f>IF(AL128&lt;1,"almost certainly not",IF(AL128&lt;5,"very unlikely",IF(AL128&lt;25,"unlikely, probably not",IF(AL128&lt;75,"possibly, may (not)",IF(AL128&lt;95,"likely, probable",IF(AL128&lt;99,"very likely","almost certainly"))))))</f>
        <v>#DIV/0!</v>
      </c>
      <c r="AT129" s="175"/>
      <c r="AU129" s="180"/>
      <c r="AV129" s="157" t="e">
        <f>IF(AV128&lt;1,"almost certainly not",IF(AV128&lt;5,"very unlikely",IF(AV128&lt;25,"unlikely, probably not",IF(AV128&lt;75,"possibly, may (not)",IF(AV128&lt;95,"likely, probable",IF(AV128&lt;99,"very likely","almost certainly"))))))</f>
        <v>#VALUE!</v>
      </c>
      <c r="AW129" s="157" t="e">
        <f>IF(AW128&lt;1,"almost certainly not",IF(AW128&lt;5,"very unlikely",IF(AW128&lt;25,"unlikely, probably not",IF(AW128&lt;75,"possibly, may (not)",IF(AW128&lt;95,"likely, probable",IF(AW128&lt;99,"very likely","almost certainly"))))))</f>
        <v>#VALUE!</v>
      </c>
      <c r="AX129" s="157" t="e">
        <f>IF(AX128&lt;1,"almost certainly not",IF(AX128&lt;5,"very unlikely",IF(AX128&lt;25,"unlikely, probably not",IF(AX128&lt;75,"possibly, may (not)",IF(AX128&lt;95,"likely, probable",IF(AX128&lt;99,"very likely","almost certainly"))))))</f>
        <v>#VALUE!</v>
      </c>
      <c r="AY129" s="157" t="e">
        <f>IF(AY128&lt;1,"almost certainly not",IF(AY128&lt;5,"very unlikely",IF(AY128&lt;25,"unlikely, probably not",IF(AY128&lt;75,"possibly, may (not)",IF(AY128&lt;95,"likely, probable",IF(AY128&lt;99,"very likely","almost certainly"))))))</f>
        <v>#DIV/0!</v>
      </c>
      <c r="BG129" s="175"/>
      <c r="BH129" s="180"/>
      <c r="BI129" s="157" t="e">
        <f>IF(BI128&lt;1,"almost certainly not",IF(BI128&lt;5,"very unlikely",IF(BI128&lt;25,"unlikely, probably not",IF(BI128&lt;75,"possibly, may (not)",IF(BI128&lt;95,"likely, probable",IF(BI128&lt;99,"very likely","almost certainly"))))))</f>
        <v>#VALUE!</v>
      </c>
      <c r="BJ129" s="157" t="e">
        <f>IF(BJ128&lt;1,"almost certainly not",IF(BJ128&lt;5,"very unlikely",IF(BJ128&lt;25,"unlikely, probably not",IF(BJ128&lt;75,"possibly, may (not)",IF(BJ128&lt;95,"likely, probable",IF(BJ128&lt;99,"very likely","almost certainly"))))))</f>
        <v>#VALUE!</v>
      </c>
      <c r="BK129" s="157" t="e">
        <f>IF(BK128&lt;1,"almost certainly not",IF(BK128&lt;5,"very unlikely",IF(BK128&lt;25,"unlikely, probably not",IF(BK128&lt;75,"possibly, may (not)",IF(BK128&lt;95,"likely, probable",IF(BK128&lt;99,"very likely","almost certainly"))))))</f>
        <v>#VALUE!</v>
      </c>
      <c r="BL129" s="157" t="e">
        <f>IF(BL128&lt;1,"almost certainly not",IF(BL128&lt;5,"very unlikely",IF(BL128&lt;25,"unlikely, probably not",IF(BL128&lt;75,"possibly, may (not)",IF(BL128&lt;95,"likely, probable",IF(BL128&lt;99,"very likely","almost certainly"))))))</f>
        <v>#DIV/0!</v>
      </c>
    </row>
    <row r="130" spans="6:7" ht="12.75">
      <c r="F130" s="91"/>
      <c r="G130" s="21"/>
    </row>
    <row r="131" spans="6:7" ht="12.75" customHeight="1">
      <c r="F131" s="21"/>
      <c r="G131" s="26"/>
    </row>
    <row r="132" spans="6:59" ht="12.75">
      <c r="F132" s="21"/>
      <c r="S132" s="121"/>
      <c r="T132" s="56" t="s">
        <v>5</v>
      </c>
      <c r="AG132" s="56" t="s">
        <v>64</v>
      </c>
      <c r="AT132" s="56" t="s">
        <v>55</v>
      </c>
      <c r="BG132" s="56" t="s">
        <v>65</v>
      </c>
    </row>
    <row r="133" spans="6:19" ht="12.75">
      <c r="F133" s="21"/>
      <c r="S133" s="6"/>
    </row>
    <row r="134" spans="6:64" ht="28.5" customHeight="1">
      <c r="F134" s="21"/>
      <c r="S134" s="6"/>
      <c r="T134" s="211" t="s">
        <v>123</v>
      </c>
      <c r="U134" s="212"/>
      <c r="V134" s="86" t="str">
        <f>V22</f>
        <v>TrtA-Cntrl</v>
      </c>
      <c r="W134" s="86" t="str">
        <f>W22</f>
        <v>TrtB-Cntrl</v>
      </c>
      <c r="X134" s="86" t="str">
        <f>X22</f>
        <v>TrtB-TrtA</v>
      </c>
      <c r="Y134" s="86" t="str">
        <f>Y22</f>
        <v>other effect</v>
      </c>
      <c r="AG134" s="211" t="s">
        <v>123</v>
      </c>
      <c r="AH134" s="212"/>
      <c r="AI134" s="86" t="str">
        <f>AI22</f>
        <v>TrtA-Cntrl</v>
      </c>
      <c r="AJ134" s="86" t="str">
        <f>AJ22</f>
        <v>TrtB-Cntrl</v>
      </c>
      <c r="AK134" s="86" t="str">
        <f>AK22</f>
        <v>TrtB-TrtA</v>
      </c>
      <c r="AL134" s="86" t="str">
        <f>AL22</f>
        <v>other effect</v>
      </c>
      <c r="AT134" s="211" t="s">
        <v>123</v>
      </c>
      <c r="AU134" s="212"/>
      <c r="AV134" s="86" t="str">
        <f>AV22</f>
        <v>TrtA-Cntrl</v>
      </c>
      <c r="AW134" s="86" t="str">
        <f>AW22</f>
        <v>TrtB-Cntrl</v>
      </c>
      <c r="AX134" s="86" t="str">
        <f>AX22</f>
        <v>TrtB-TrtA</v>
      </c>
      <c r="AY134" s="86" t="str">
        <f>AY22</f>
        <v>other effect</v>
      </c>
      <c r="BG134" s="211" t="s">
        <v>123</v>
      </c>
      <c r="BH134" s="212"/>
      <c r="BI134" s="86" t="str">
        <f>BI22</f>
        <v>TrtA-Cntrl</v>
      </c>
      <c r="BJ134" s="86" t="str">
        <f>BJ22</f>
        <v>TrtB-Cntrl</v>
      </c>
      <c r="BK134" s="86" t="str">
        <f>BK22</f>
        <v>TrtB-TrtA</v>
      </c>
      <c r="BL134" s="86" t="str">
        <f>BL22</f>
        <v>other effect</v>
      </c>
    </row>
    <row r="135" spans="6:64" ht="12.75" customHeight="1">
      <c r="F135" s="21"/>
      <c r="S135" s="6"/>
      <c r="T135" s="19"/>
      <c r="U135" s="23" t="s">
        <v>8</v>
      </c>
      <c r="V135" s="15">
        <f>$E$19</f>
        <v>90</v>
      </c>
      <c r="W135" s="15">
        <f>V135</f>
        <v>90</v>
      </c>
      <c r="X135" s="15">
        <f>W135</f>
        <v>90</v>
      </c>
      <c r="Y135" s="15">
        <f>X135</f>
        <v>90</v>
      </c>
      <c r="AG135" s="19"/>
      <c r="AH135" s="23" t="s">
        <v>8</v>
      </c>
      <c r="AI135" s="15">
        <f>$E$19</f>
        <v>90</v>
      </c>
      <c r="AJ135" s="15">
        <f>AI135</f>
        <v>90</v>
      </c>
      <c r="AK135" s="15">
        <f>AJ135</f>
        <v>90</v>
      </c>
      <c r="AL135" s="15">
        <f>AK135</f>
        <v>90</v>
      </c>
      <c r="AT135" s="19"/>
      <c r="AU135" s="23" t="s">
        <v>8</v>
      </c>
      <c r="AV135" s="15">
        <f>$E$19</f>
        <v>90</v>
      </c>
      <c r="AW135" s="15">
        <f>AV135</f>
        <v>90</v>
      </c>
      <c r="AX135" s="15">
        <f>AW135</f>
        <v>90</v>
      </c>
      <c r="AY135" s="15">
        <f>AX135</f>
        <v>90</v>
      </c>
      <c r="BG135" s="19"/>
      <c r="BH135" s="23" t="s">
        <v>8</v>
      </c>
      <c r="BI135" s="15">
        <f>$E$19</f>
        <v>90</v>
      </c>
      <c r="BJ135" s="15">
        <f>BI135</f>
        <v>90</v>
      </c>
      <c r="BK135" s="15">
        <f>BJ135</f>
        <v>90</v>
      </c>
      <c r="BL135" s="15">
        <f>BK135</f>
        <v>90</v>
      </c>
    </row>
    <row r="136" spans="6:64" ht="12.75">
      <c r="F136" s="21"/>
      <c r="S136" s="6"/>
      <c r="T136" s="19"/>
      <c r="U136" s="24" t="s">
        <v>19</v>
      </c>
      <c r="V136" s="17">
        <f>COUNT(V23:V40)-1</f>
        <v>17</v>
      </c>
      <c r="W136" s="17">
        <f>COUNT(W23:W40)-1</f>
        <v>17</v>
      </c>
      <c r="X136" s="17">
        <f>COUNT(X23:X40)-1</f>
        <v>17</v>
      </c>
      <c r="Y136" s="17">
        <f>COUNT(Y23:Y40)-1</f>
        <v>-1</v>
      </c>
      <c r="AG136" s="19"/>
      <c r="AH136" s="24" t="s">
        <v>19</v>
      </c>
      <c r="AI136" s="17">
        <f>COUNT(AI23:AI40)-1</f>
        <v>17</v>
      </c>
      <c r="AJ136" s="17">
        <f>COUNT(AJ23:AJ40)-1</f>
        <v>17</v>
      </c>
      <c r="AK136" s="17">
        <f>COUNT(AK23:AK40)-1</f>
        <v>17</v>
      </c>
      <c r="AL136" s="17">
        <f>COUNT(AL23:AL40)-1</f>
        <v>-1</v>
      </c>
      <c r="AT136" s="19"/>
      <c r="AU136" s="24" t="s">
        <v>19</v>
      </c>
      <c r="AV136" s="17">
        <f>COUNT(AV23:AV40)-1</f>
        <v>17</v>
      </c>
      <c r="AW136" s="17">
        <f>COUNT(AW23:AW40)-1</f>
        <v>17</v>
      </c>
      <c r="AX136" s="17">
        <f>COUNT(AX23:AX40)-1</f>
        <v>17</v>
      </c>
      <c r="AY136" s="17">
        <f>COUNT(AY23:AY40)-1</f>
        <v>-1</v>
      </c>
      <c r="BG136" s="19"/>
      <c r="BH136" s="24" t="s">
        <v>19</v>
      </c>
      <c r="BI136" s="17">
        <f>COUNT(BI23:BI40)-1</f>
        <v>17</v>
      </c>
      <c r="BJ136" s="17">
        <f>COUNT(BJ23:BJ40)-1</f>
        <v>17</v>
      </c>
      <c r="BK136" s="17">
        <f>COUNT(BK23:BK40)-1</f>
        <v>17</v>
      </c>
      <c r="BL136" s="17">
        <f>COUNT(BL23:BL40)-1</f>
        <v>-1</v>
      </c>
    </row>
    <row r="137" spans="6:64" ht="12.75">
      <c r="F137" s="21"/>
      <c r="T137" s="162" t="s">
        <v>107</v>
      </c>
      <c r="U137" s="163"/>
      <c r="V137" s="163"/>
      <c r="W137" s="163"/>
      <c r="X137" s="163"/>
      <c r="Y137" s="164"/>
      <c r="AG137" s="162" t="s">
        <v>125</v>
      </c>
      <c r="AH137" s="163"/>
      <c r="AI137" s="163"/>
      <c r="AJ137" s="163"/>
      <c r="AK137" s="163"/>
      <c r="AL137" s="164"/>
      <c r="AT137" s="162" t="s">
        <v>127</v>
      </c>
      <c r="AU137" s="163"/>
      <c r="AV137" s="163"/>
      <c r="AW137" s="163"/>
      <c r="AX137" s="163"/>
      <c r="AY137" s="164"/>
      <c r="BG137" s="162" t="s">
        <v>127</v>
      </c>
      <c r="BH137" s="163"/>
      <c r="BI137" s="163"/>
      <c r="BJ137" s="163"/>
      <c r="BK137" s="163"/>
      <c r="BL137" s="164"/>
    </row>
    <row r="138" spans="6:64" ht="12.75">
      <c r="F138" s="21"/>
      <c r="T138" s="19"/>
      <c r="U138" s="27" t="s">
        <v>105</v>
      </c>
      <c r="V138" s="135">
        <f aca="true" t="shared" si="48" ref="V138:Y140">100*EXP(V153/100)-100</f>
        <v>6.754133140849987</v>
      </c>
      <c r="W138" s="135">
        <f t="shared" si="48"/>
        <v>9.245589648710322</v>
      </c>
      <c r="X138" s="135">
        <f t="shared" si="48"/>
        <v>9.071983604925364</v>
      </c>
      <c r="Y138" s="135" t="e">
        <f t="shared" si="48"/>
        <v>#DIV/0!</v>
      </c>
      <c r="AG138" s="19"/>
      <c r="AH138" s="27" t="s">
        <v>126</v>
      </c>
      <c r="AI138" s="139">
        <f>(PERCENTILE(allraw,(AI89+AI148)/100)-PERCENTILE(allraw,(AI89-AI148)/100))/2</f>
        <v>0.5255334173680044</v>
      </c>
      <c r="AJ138" s="139">
        <f>(PERCENTILE(allraw,(AJ89+AJ148)/100)-PERCENTILE(allraw,(AJ89-AJ148)/100))/2</f>
        <v>0.6282464496263751</v>
      </c>
      <c r="AK138" s="139">
        <f>(PERCENTILE(allraw,(AK89+AK148)/100)-PERCENTILE(allraw,(AK89-AK148)/100))/2</f>
        <v>0.5938307463396226</v>
      </c>
      <c r="AL138" s="139" t="e">
        <f>(PERCENTILE(allraw,(AL89+AL148)/100)-PERCENTILE(allraw,(AL89-AL148)/100))/2</f>
        <v>#DIV/0!</v>
      </c>
      <c r="AT138" s="19"/>
      <c r="AU138" s="27" t="s">
        <v>126</v>
      </c>
      <c r="AV138" s="139">
        <f>((SQRT(AV89)+AV148)^2-(SQRT(AV89)-AV148)^2)/2</f>
        <v>0.7574872670328237</v>
      </c>
      <c r="AW138" s="139">
        <f>((SQRT(AW89)+AW148)^2-(SQRT(AW89)-AW148)^2)/2</f>
        <v>1.0256535713695687</v>
      </c>
      <c r="AX138" s="139">
        <f>((SQRT(AX89)+AX148)^2-(SQRT(AX89)-AX148)^2)/2</f>
        <v>1.0366260456557033</v>
      </c>
      <c r="AY138" s="139" t="e">
        <f>((SQRT(AY89)+AY148)^2-(SQRT(AY89)-AY148)^2)/2</f>
        <v>#DIV/0!</v>
      </c>
      <c r="BG138" s="19"/>
      <c r="BH138" s="27" t="s">
        <v>126</v>
      </c>
      <c r="BI138" s="139">
        <f>(100*SIN((ASIN(SQRT(BI89/100))+BI148))^2-100*SIN((ASIN(SQRT(BI89/100))-BI148))^2)/2</f>
        <v>0.7565642229445277</v>
      </c>
      <c r="BJ138" s="139">
        <f>(100*SIN((ASIN(SQRT(BJ89/100))+BJ148))^2-100*SIN((ASIN(SQRT(BJ89/100))-BJ148))^2)/2</f>
        <v>1.0214003443640847</v>
      </c>
      <c r="BK138" s="139">
        <f>(100*SIN((ASIN(SQRT(BK89/100))+BK148))^2-100*SIN((ASIN(SQRT(BK89/100))-BK148))^2)/2</f>
        <v>1.0386393882220641</v>
      </c>
      <c r="BL138" s="139" t="e">
        <f>(100*SIN((ASIN(SQRT(BL89/100))+BL148))^2-100*SIN((ASIN(SQRT(BL89/100))-BL148))^2)/2</f>
        <v>#DIV/0!</v>
      </c>
    </row>
    <row r="139" spans="6:64" ht="12.75" customHeight="1">
      <c r="F139" s="21"/>
      <c r="T139" s="213" t="str">
        <f>CONCATENATE(TEXT($E$19,"0"),"% confidence
limits")</f>
        <v>90% confidence
limits</v>
      </c>
      <c r="U139" s="32" t="s">
        <v>9</v>
      </c>
      <c r="V139" s="63">
        <f t="shared" si="48"/>
        <v>5.2645357423348145</v>
      </c>
      <c r="W139" s="63">
        <f t="shared" si="48"/>
        <v>7.188253614076828</v>
      </c>
      <c r="X139" s="63">
        <f t="shared" si="48"/>
        <v>7.054515933165348</v>
      </c>
      <c r="Y139" s="63" t="e">
        <f t="shared" si="48"/>
        <v>#DIV/0!</v>
      </c>
      <c r="AG139" s="183" t="str">
        <f>CONCATENATE(TEXT($E$20,"0"),"% confidence
limits")</f>
        <v>0% confidence
limits</v>
      </c>
      <c r="AH139" s="20" t="s">
        <v>9</v>
      </c>
      <c r="AI139" s="60">
        <f>SQRT(AI136*AI138^2/CHIINV((100-AI135)/100/2,AI136))</f>
        <v>0.41254542079835604</v>
      </c>
      <c r="AJ139" s="60">
        <f>SQRT(AJ136*AJ138^2/CHIINV((100-AJ135)/100/2,AJ136))</f>
        <v>0.4931754810649755</v>
      </c>
      <c r="AK139" s="60">
        <f>SQRT(AK136*AK138^2/CHIINV((100-AK135)/100/2,AK136))</f>
        <v>0.46615904343173836</v>
      </c>
      <c r="AL139" s="60" t="e">
        <f>SQRT(AL136*AL138^2/CHIINV((100-AL135)/100/2,AL136))</f>
        <v>#DIV/0!</v>
      </c>
      <c r="AT139" s="183" t="str">
        <f>CONCATENATE(TEXT($E$20,"0"),"% confidence
limits")</f>
        <v>0% confidence
limits</v>
      </c>
      <c r="AU139" s="20" t="s">
        <v>9</v>
      </c>
      <c r="AV139" s="60">
        <f>SQRT(AV136*AV138^2/CHIINV((100-AV135)/100/2,AV136))</f>
        <v>0.5946299378877109</v>
      </c>
      <c r="AW139" s="60">
        <f>SQRT(AW136*AW138^2/CHIINV((100-AW135)/100/2,AW136))</f>
        <v>0.8051413482193462</v>
      </c>
      <c r="AX139" s="60">
        <f>SQRT(AX136*AX138^2/CHIINV((100-AX135)/100/2,AX136))</f>
        <v>0.8137547757807048</v>
      </c>
      <c r="AY139" s="60" t="e">
        <f>SQRT(AY136*AY138^2/CHIINV((100-AY135)/100/2,AY136))</f>
        <v>#DIV/0!</v>
      </c>
      <c r="BG139" s="183" t="str">
        <f>CONCATENATE(TEXT($E$20,"0"),"% confidence
limits")</f>
        <v>0% confidence
limits</v>
      </c>
      <c r="BH139" s="20" t="s">
        <v>9</v>
      </c>
      <c r="BI139" s="60">
        <f>SQRT(BI136*BI138^2/CHIINV((100-BI135)/100/2,BI136))</f>
        <v>0.5939053453133156</v>
      </c>
      <c r="BJ139" s="60">
        <f>SQRT(BJ136*BJ138^2/CHIINV((100-BJ135)/100/2,BJ136))</f>
        <v>0.8018025513574529</v>
      </c>
      <c r="BK139" s="60">
        <f>SQRT(BK136*BK138^2/CHIINV((100-BK135)/100/2,BK136))</f>
        <v>0.8153352561627334</v>
      </c>
      <c r="BL139" s="60" t="e">
        <f>SQRT(BL136*BL138^2/CHIINV((100-BL135)/100/2,BL136))</f>
        <v>#DIV/0!</v>
      </c>
    </row>
    <row r="140" spans="6:64" ht="24">
      <c r="F140" s="21"/>
      <c r="T140" s="214"/>
      <c r="U140" s="32" t="s">
        <v>10</v>
      </c>
      <c r="V140" s="67">
        <f t="shared" si="48"/>
        <v>9.582829201441243</v>
      </c>
      <c r="W140" s="67">
        <f t="shared" si="48"/>
        <v>13.18028861406961</v>
      </c>
      <c r="X140" s="67">
        <f t="shared" si="48"/>
        <v>12.928541456357706</v>
      </c>
      <c r="Y140" s="67" t="e">
        <f t="shared" si="48"/>
        <v>#DIV/0!</v>
      </c>
      <c r="AG140" s="184"/>
      <c r="AH140" s="10" t="s">
        <v>10</v>
      </c>
      <c r="AI140" s="61">
        <f>SQRT(AI136*AI138^2/CHIINV(1-(100-AI135)/100/2,AI136))</f>
        <v>0.7358195677039939</v>
      </c>
      <c r="AJ140" s="61">
        <f>SQRT(AJ136*AJ138^2/CHIINV(1-(100-AJ135)/100/2,AJ136))</f>
        <v>0.8796320380363934</v>
      </c>
      <c r="AK140" s="61">
        <f>SQRT(AK136*AK138^2/CHIINV(1-(100-AK135)/100/2,AK136))</f>
        <v>0.8314452870558099</v>
      </c>
      <c r="AL140" s="61" t="e">
        <f>SQRT(AL136*AL138^2/CHIINV(1-(100-AL135)/100/2,AL136))</f>
        <v>#DIV/0!</v>
      </c>
      <c r="AT140" s="184"/>
      <c r="AU140" s="10" t="s">
        <v>10</v>
      </c>
      <c r="AV140" s="61">
        <f>SQRT(AV136*AV138^2/CHIINV(1-(100-AV135)/100/2,AV136))</f>
        <v>1.0605870815234406</v>
      </c>
      <c r="AW140" s="61">
        <f>SQRT(AW136*AW138^2/CHIINV(1-(100-AW135)/100/2,AW136))</f>
        <v>1.4360570471025598</v>
      </c>
      <c r="AX140" s="61">
        <f>SQRT(AX136*AX138^2/CHIINV(1-(100-AX135)/100/2,AX136))</f>
        <v>1.4514200307284193</v>
      </c>
      <c r="AY140" s="61" t="e">
        <f>SQRT(AY136*AY138^2/CHIINV(1-(100-AY135)/100/2,AY136))</f>
        <v>#DIV/0!</v>
      </c>
      <c r="BG140" s="184"/>
      <c r="BH140" s="10" t="s">
        <v>10</v>
      </c>
      <c r="BI140" s="61">
        <f>SQRT(BI136*BI138^2/CHIINV(1-(100-BI135)/100/2,BI136))</f>
        <v>1.059294691963471</v>
      </c>
      <c r="BJ140" s="61">
        <f>SQRT(BJ136*BJ138^2/CHIINV(1-(100-BJ135)/100/2,BJ136))</f>
        <v>1.4301019402471362</v>
      </c>
      <c r="BK140" s="61">
        <f>SQRT(BK136*BK138^2/CHIINV(1-(100-BK135)/100/2,BK136))</f>
        <v>1.454238989157817</v>
      </c>
      <c r="BL140" s="61" t="e">
        <f>SQRT(BL136*BL138^2/CHIINV(1-(100-BL135)/100/2,BL136))</f>
        <v>#DIV/0!</v>
      </c>
    </row>
    <row r="141" spans="6:64" ht="15">
      <c r="F141" s="21"/>
      <c r="T141" s="120"/>
      <c r="U141" s="11" t="s">
        <v>106</v>
      </c>
      <c r="V141" s="59">
        <f>SQRT(V140/V139)</f>
        <v>1.349170493392772</v>
      </c>
      <c r="W141" s="59">
        <f>SQRT(W140/W139)</f>
        <v>1.3541000822080793</v>
      </c>
      <c r="X141" s="59">
        <f>SQRT(X140/X139)</f>
        <v>1.3537583763802</v>
      </c>
      <c r="Y141" s="59" t="e">
        <f>SQRT(Y140/Y139)</f>
        <v>#DIV/0!</v>
      </c>
      <c r="AG141" s="185"/>
      <c r="AH141" s="11" t="s">
        <v>27</v>
      </c>
      <c r="AI141" s="59">
        <f>SQRT(AI140/AI139)</f>
        <v>1.335518108316134</v>
      </c>
      <c r="AJ141" s="59">
        <f>SQRT(AJ140/AJ139)</f>
        <v>1.335518108316134</v>
      </c>
      <c r="AK141" s="59">
        <f>SQRT(AK140/AK139)</f>
        <v>1.335518108316134</v>
      </c>
      <c r="AL141" s="59" t="e">
        <f>SQRT(AL140/AL139)</f>
        <v>#DIV/0!</v>
      </c>
      <c r="AT141" s="185"/>
      <c r="AU141" s="11" t="s">
        <v>27</v>
      </c>
      <c r="AV141" s="59">
        <f>SQRT(AV140/AV139)</f>
        <v>1.335518108316134</v>
      </c>
      <c r="AW141" s="59">
        <f>SQRT(AW140/AW139)</f>
        <v>1.335518108316134</v>
      </c>
      <c r="AX141" s="59">
        <f>SQRT(AX140/AX139)</f>
        <v>1.335518108316134</v>
      </c>
      <c r="AY141" s="59" t="e">
        <f>SQRT(AY140/AY139)</f>
        <v>#DIV/0!</v>
      </c>
      <c r="BG141" s="185"/>
      <c r="BH141" s="11" t="s">
        <v>27</v>
      </c>
      <c r="BI141" s="59">
        <f>SQRT(BI140/BI139)</f>
        <v>1.335518108316134</v>
      </c>
      <c r="BJ141" s="59">
        <f>SQRT(BJ140/BJ139)</f>
        <v>1.335518108316134</v>
      </c>
      <c r="BK141" s="59">
        <f>SQRT(BK140/BK139)</f>
        <v>1.335518108316134</v>
      </c>
      <c r="BL141" s="59" t="e">
        <f>SQRT(BL140/BL139)</f>
        <v>#DIV/0!</v>
      </c>
    </row>
    <row r="142" spans="6:64" ht="12.75">
      <c r="F142" s="21"/>
      <c r="T142" s="162" t="s">
        <v>108</v>
      </c>
      <c r="U142" s="163"/>
      <c r="V142" s="163"/>
      <c r="W142" s="163"/>
      <c r="X142" s="163"/>
      <c r="Y142" s="164"/>
      <c r="AG142" s="162" t="s">
        <v>109</v>
      </c>
      <c r="AH142" s="163"/>
      <c r="AI142" s="163"/>
      <c r="AJ142" s="163"/>
      <c r="AK142" s="163"/>
      <c r="AL142" s="164"/>
      <c r="AT142" s="162" t="s">
        <v>109</v>
      </c>
      <c r="AU142" s="163"/>
      <c r="AV142" s="163"/>
      <c r="AW142" s="163"/>
      <c r="AX142" s="163"/>
      <c r="AY142" s="164"/>
      <c r="BG142" s="162" t="s">
        <v>109</v>
      </c>
      <c r="BH142" s="163"/>
      <c r="BI142" s="163"/>
      <c r="BJ142" s="163"/>
      <c r="BK142" s="163"/>
      <c r="BL142" s="164"/>
    </row>
    <row r="143" spans="20:64" ht="12.75">
      <c r="T143" s="19"/>
      <c r="U143" s="27" t="s">
        <v>104</v>
      </c>
      <c r="V143" s="117">
        <f aca="true" t="shared" si="49" ref="V143:Y145">EXP(V153/100)</f>
        <v>1.0675413314084998</v>
      </c>
      <c r="W143" s="117">
        <f t="shared" si="49"/>
        <v>1.0924558964871032</v>
      </c>
      <c r="X143" s="117">
        <f t="shared" si="49"/>
        <v>1.0907198360492536</v>
      </c>
      <c r="Y143" s="117" t="e">
        <f t="shared" si="49"/>
        <v>#DIV/0!</v>
      </c>
      <c r="AG143" s="19"/>
      <c r="AH143" s="27" t="s">
        <v>96</v>
      </c>
      <c r="AI143" s="139">
        <f>AI148/AI110</f>
        <v>0.3595292912769445</v>
      </c>
      <c r="AJ143" s="139">
        <f>AJ148/AJ110</f>
        <v>0.4605544661969431</v>
      </c>
      <c r="AK143" s="139">
        <f>AK148/AK110</f>
        <v>0.43342831010303323</v>
      </c>
      <c r="AL143" s="139" t="e">
        <f>AL148/AL110</f>
        <v>#DIV/0!</v>
      </c>
      <c r="AT143" s="19"/>
      <c r="AU143" s="27" t="s">
        <v>96</v>
      </c>
      <c r="AV143" s="139">
        <f>AV148/AV110</f>
        <v>0.3012649068153725</v>
      </c>
      <c r="AW143" s="139">
        <f>AW148/AW110</f>
        <v>0.40791897243880326</v>
      </c>
      <c r="AX143" s="139">
        <f>AX148/AX110</f>
        <v>0.4122829024838522</v>
      </c>
      <c r="AY143" s="139" t="e">
        <f>AY148/AY110</f>
        <v>#DIV/0!</v>
      </c>
      <c r="BG143" s="19"/>
      <c r="BH143" s="27" t="s">
        <v>96</v>
      </c>
      <c r="BI143" s="139">
        <f>BI148/BI110</f>
        <v>0.3018585072910727</v>
      </c>
      <c r="BJ143" s="139">
        <f>BJ148/BJ110</f>
        <v>0.407554255024158</v>
      </c>
      <c r="BK143" s="139">
        <f>BK148/BK110</f>
        <v>0.41443518536298385</v>
      </c>
      <c r="BL143" s="139" t="e">
        <f>BL148/BL110</f>
        <v>#DIV/0!</v>
      </c>
    </row>
    <row r="144" spans="20:64" ht="12.75" customHeight="1">
      <c r="T144" s="183" t="str">
        <f>CONCATENATE(TEXT($E$19,"0"),"% confidence
limits")</f>
        <v>90% confidence
limits</v>
      </c>
      <c r="U144" s="32" t="s">
        <v>9</v>
      </c>
      <c r="V144" s="65">
        <f t="shared" si="49"/>
        <v>1.052645357423348</v>
      </c>
      <c r="W144" s="65">
        <f t="shared" si="49"/>
        <v>1.0718825361407682</v>
      </c>
      <c r="X144" s="65">
        <f t="shared" si="49"/>
        <v>1.0705451593316535</v>
      </c>
      <c r="Y144" s="65" t="e">
        <f t="shared" si="49"/>
        <v>#DIV/0!</v>
      </c>
      <c r="AG144" s="183" t="str">
        <f>CONCATENATE(TEXT($E$19,"0"),"% confidence
limits")</f>
        <v>90% confidence
limits</v>
      </c>
      <c r="AH144" s="20" t="s">
        <v>9</v>
      </c>
      <c r="AI144" s="60">
        <f>SQRT(AI136*AI143^2/CHIINV((100-AI135)/100/2,AI136))</f>
        <v>0.28223164856388055</v>
      </c>
      <c r="AJ144" s="60">
        <f>SQRT(AJ136*AJ143^2/CHIINV((100-AJ135)/100/2,AJ136))</f>
        <v>0.36153673539799475</v>
      </c>
      <c r="AK144" s="60">
        <f>SQRT(AK136*AK143^2/CHIINV((100-AK135)/100/2,AK136))</f>
        <v>0.34024261572726106</v>
      </c>
      <c r="AL144" s="60" t="e">
        <f>SQRT(AL136*AL143^2/CHIINV((100-AL135)/100/2,AL136))</f>
        <v>#DIV/0!</v>
      </c>
      <c r="AT144" s="183" t="str">
        <f>CONCATENATE(TEXT($E$19,"0"),"% confidence
limits")</f>
        <v>90% confidence
limits</v>
      </c>
      <c r="AU144" s="20" t="s">
        <v>9</v>
      </c>
      <c r="AV144" s="60">
        <f>SQRT(AV136*AV143^2/CHIINV((100-AV135)/100/2,AV136))</f>
        <v>0.23649391959958765</v>
      </c>
      <c r="AW144" s="60">
        <f>SQRT(AW136*AW143^2/CHIINV((100-AW135)/100/2,AW136))</f>
        <v>0.32021770371751174</v>
      </c>
      <c r="AX144" s="60">
        <f>SQRT(AX136*AX143^2/CHIINV((100-AX135)/100/2,AX136))</f>
        <v>0.3236434028210735</v>
      </c>
      <c r="AY144" s="60" t="e">
        <f>SQRT(AY136*AY143^2/CHIINV((100-AY135)/100/2,AY136))</f>
        <v>#DIV/0!</v>
      </c>
      <c r="BG144" s="183" t="str">
        <f>CONCATENATE(TEXT($E$19,"0"),"% confidence
limits")</f>
        <v>90% confidence
limits</v>
      </c>
      <c r="BH144" s="20" t="s">
        <v>9</v>
      </c>
      <c r="BI144" s="60">
        <f>SQRT(BI136*BI143^2/CHIINV((100-BI135)/100/2,BI136))</f>
        <v>0.23695989787982777</v>
      </c>
      <c r="BJ144" s="60">
        <f>SQRT(BJ136*BJ143^2/CHIINV((100-BJ135)/100/2,BJ136))</f>
        <v>0.319931399375438</v>
      </c>
      <c r="BK144" s="60">
        <f>SQRT(BK136*BK143^2/CHIINV((100-BK135)/100/2,BK136))</f>
        <v>0.3253329517949434</v>
      </c>
      <c r="BL144" s="60" t="e">
        <f>SQRT(BL136*BL143^2/CHIINV((100-BL135)/100/2,BL136))</f>
        <v>#DIV/0!</v>
      </c>
    </row>
    <row r="145" spans="20:64" ht="24">
      <c r="T145" s="184"/>
      <c r="U145" s="32" t="s">
        <v>10</v>
      </c>
      <c r="V145" s="66">
        <f t="shared" si="49"/>
        <v>1.0958282920144125</v>
      </c>
      <c r="W145" s="66">
        <f t="shared" si="49"/>
        <v>1.1318028861406961</v>
      </c>
      <c r="X145" s="66">
        <f t="shared" si="49"/>
        <v>1.1292854145635771</v>
      </c>
      <c r="Y145" s="66" t="e">
        <f t="shared" si="49"/>
        <v>#DIV/0!</v>
      </c>
      <c r="AG145" s="184"/>
      <c r="AH145" s="10" t="s">
        <v>10</v>
      </c>
      <c r="AI145" s="61">
        <f>SQRT(AI136*AI143^2/CHIINV(1-(100-AI135)/100/2,AI136))</f>
        <v>0.5033908005493675</v>
      </c>
      <c r="AJ145" s="61">
        <f>SQRT(AJ136*AJ143^2/CHIINV(1-(100-AJ135)/100/2,AJ136))</f>
        <v>0.6448400368494062</v>
      </c>
      <c r="AK145" s="61">
        <f>SQRT(AK136*AK143^2/CHIINV(1-(100-AK135)/100/2,AK136))</f>
        <v>0.6068596614996216</v>
      </c>
      <c r="AL145" s="61" t="e">
        <f>SQRT(AL136*AL143^2/CHIINV(1-(100-AL135)/100/2,AL136))</f>
        <v>#DIV/0!</v>
      </c>
      <c r="AT145" s="184"/>
      <c r="AU145" s="10" t="s">
        <v>10</v>
      </c>
      <c r="AV145" s="61">
        <f>SQRT(AV136*AV143^2/CHIINV(1-(100-AV135)/100/2,AV136))</f>
        <v>0.421812593017358</v>
      </c>
      <c r="AW145" s="61">
        <f>SQRT(AW136*AW143^2/CHIINV(1-(100-AW135)/100/2,AW136))</f>
        <v>0.571143055871544</v>
      </c>
      <c r="AX145" s="61">
        <f>SQRT(AX136*AX143^2/CHIINV(1-(100-AX135)/100/2,AX136))</f>
        <v>0.5772531623140993</v>
      </c>
      <c r="AY145" s="61" t="e">
        <f>SQRT(AY136*AY143^2/CHIINV(1-(100-AY135)/100/2,AY136))</f>
        <v>#DIV/0!</v>
      </c>
      <c r="BG145" s="184"/>
      <c r="BH145" s="10" t="s">
        <v>10</v>
      </c>
      <c r="BI145" s="61">
        <f>SQRT(BI136*BI143^2/CHIINV(1-(100-BI135)/100/2,BI136))</f>
        <v>0.4226437158936275</v>
      </c>
      <c r="BJ145" s="61">
        <f>SQRT(BJ136*BJ143^2/CHIINV(1-(100-BJ135)/100/2,BJ136))</f>
        <v>0.5706324009797534</v>
      </c>
      <c r="BK145" s="61">
        <f>SQRT(BK136*BK143^2/CHIINV(1-(100-BK135)/100/2,BK136))</f>
        <v>0.5802666564238191</v>
      </c>
      <c r="BL145" s="61" t="e">
        <f>SQRT(BL136*BL143^2/CHIINV(1-(100-BL135)/100/2,BL136))</f>
        <v>#DIV/0!</v>
      </c>
    </row>
    <row r="146" spans="20:64" ht="15">
      <c r="T146" s="185"/>
      <c r="U146" s="11" t="s">
        <v>27</v>
      </c>
      <c r="V146" s="117">
        <f>SQRT(V145/V144)</f>
        <v>1.020305469399007</v>
      </c>
      <c r="W146" s="117">
        <f>SQRT(W145/W144)</f>
        <v>1.0275709096267591</v>
      </c>
      <c r="X146" s="117">
        <f>SQRT(X145/X144)</f>
        <v>1.027068390657247</v>
      </c>
      <c r="Y146" s="117" t="e">
        <f>SQRT(Y145/Y144)</f>
        <v>#DIV/0!</v>
      </c>
      <c r="AG146" s="185"/>
      <c r="AH146" s="11" t="s">
        <v>27</v>
      </c>
      <c r="AI146" s="59">
        <f>SQRT(AI145/AI144)</f>
        <v>1.335518108316134</v>
      </c>
      <c r="AJ146" s="59">
        <f>SQRT(AJ145/AJ144)</f>
        <v>1.335518108316134</v>
      </c>
      <c r="AK146" s="59">
        <f>SQRT(AK145/AK144)</f>
        <v>1.335518108316134</v>
      </c>
      <c r="AL146" s="59" t="e">
        <f>SQRT(AL145/AL144)</f>
        <v>#DIV/0!</v>
      </c>
      <c r="AT146" s="185"/>
      <c r="AU146" s="11" t="s">
        <v>27</v>
      </c>
      <c r="AV146" s="59">
        <f>SQRT(AV145/AV144)</f>
        <v>1.335518108316134</v>
      </c>
      <c r="AW146" s="59">
        <f>SQRT(AW145/AW144)</f>
        <v>1.335518108316134</v>
      </c>
      <c r="AX146" s="59">
        <f>SQRT(AX145/AX144)</f>
        <v>1.335518108316134</v>
      </c>
      <c r="AY146" s="59" t="e">
        <f>SQRT(AY145/AY144)</f>
        <v>#DIV/0!</v>
      </c>
      <c r="BG146" s="185"/>
      <c r="BH146" s="11" t="s">
        <v>27</v>
      </c>
      <c r="BI146" s="59">
        <f>SQRT(BI145/BI144)</f>
        <v>1.335518108316134</v>
      </c>
      <c r="BJ146" s="59">
        <f>SQRT(BJ145/BJ144)</f>
        <v>1.335518108316134</v>
      </c>
      <c r="BK146" s="59">
        <f>SQRT(BK145/BK144)</f>
        <v>1.335518108316134</v>
      </c>
      <c r="BL146" s="59" t="e">
        <f>SQRT(BL145/BL144)</f>
        <v>#DIV/0!</v>
      </c>
    </row>
    <row r="147" spans="20:64" ht="12.75">
      <c r="T147" s="162" t="s">
        <v>109</v>
      </c>
      <c r="U147" s="163"/>
      <c r="V147" s="163"/>
      <c r="W147" s="163"/>
      <c r="X147" s="163"/>
      <c r="Y147" s="164"/>
      <c r="AG147" s="162" t="s">
        <v>111</v>
      </c>
      <c r="AH147" s="163"/>
      <c r="AI147" s="163"/>
      <c r="AJ147" s="163"/>
      <c r="AK147" s="163"/>
      <c r="AL147" s="164"/>
      <c r="AT147" s="162" t="s">
        <v>112</v>
      </c>
      <c r="AU147" s="163"/>
      <c r="AV147" s="163"/>
      <c r="AW147" s="163"/>
      <c r="AX147" s="163"/>
      <c r="AY147" s="164"/>
      <c r="BG147" s="162" t="s">
        <v>113</v>
      </c>
      <c r="BH147" s="163"/>
      <c r="BI147" s="163"/>
      <c r="BJ147" s="163"/>
      <c r="BK147" s="163"/>
      <c r="BL147" s="164"/>
    </row>
    <row r="148" spans="9:64" ht="12.75">
      <c r="I148" s="8"/>
      <c r="T148" s="19"/>
      <c r="U148" s="27" t="s">
        <v>96</v>
      </c>
      <c r="V148" s="139">
        <f>V153/V110</f>
        <v>0.30403686483784176</v>
      </c>
      <c r="W148" s="139">
        <f>W153/W110</f>
        <v>0.4113556250775224</v>
      </c>
      <c r="X148" s="139">
        <f>X153/X110</f>
        <v>0.4039573154055464</v>
      </c>
      <c r="Y148" s="139" t="e">
        <f>Y153/Y110</f>
        <v>#DIV/0!</v>
      </c>
      <c r="AG148" s="19"/>
      <c r="AH148" s="27" t="s">
        <v>29</v>
      </c>
      <c r="AI148" s="136">
        <f>AI48/SQRT(2)</f>
        <v>10.859121082415179</v>
      </c>
      <c r="AJ148" s="136">
        <f>AJ48/SQRT(2)</f>
        <v>13.910456908022189</v>
      </c>
      <c r="AK148" s="136">
        <f>AK48/SQRT(2)</f>
        <v>13.091146157351368</v>
      </c>
      <c r="AL148" s="136" t="e">
        <f>AL48/SQRT(2)</f>
        <v>#DIV/0!</v>
      </c>
      <c r="AT148" s="19"/>
      <c r="AU148" s="27" t="s">
        <v>29</v>
      </c>
      <c r="AV148" s="140">
        <f>AV48/SQRT(2)</f>
        <v>0.10845951650839152</v>
      </c>
      <c r="AW148" s="140">
        <f>AW48/SQRT(2)</f>
        <v>0.14685644933887446</v>
      </c>
      <c r="AX148" s="140">
        <f>AX48/SQRT(2)</f>
        <v>0.14842752427012265</v>
      </c>
      <c r="AY148" s="140" t="e">
        <f>AY48/SQRT(2)</f>
        <v>#DIV/0!</v>
      </c>
      <c r="BG148" s="19"/>
      <c r="BH148" s="27" t="s">
        <v>29</v>
      </c>
      <c r="BI148" s="143">
        <f>BI48/SQRT(2)</f>
        <v>0.011554786265455684</v>
      </c>
      <c r="BJ148" s="143">
        <f>BJ48/SQRT(2)</f>
        <v>0.015600694347303014</v>
      </c>
      <c r="BK148" s="143">
        <f>BK48/SQRT(2)</f>
        <v>0.01586408821380735</v>
      </c>
      <c r="BL148" s="143" t="e">
        <f>BL48/SQRT(2)</f>
        <v>#DIV/0!</v>
      </c>
    </row>
    <row r="149" spans="20:64" ht="12.75" customHeight="1">
      <c r="T149" s="183" t="str">
        <f>CONCATENATE(TEXT($E$19,"0"),"% confidence
limits")</f>
        <v>90% confidence
limits</v>
      </c>
      <c r="U149" s="20" t="s">
        <v>9</v>
      </c>
      <c r="V149" s="60">
        <f>SQRT(V136*V148^2/CHIINV((100-V135)/100/2,V136))</f>
        <v>0.23866991555155237</v>
      </c>
      <c r="W149" s="60">
        <f>SQRT(W136*W148^2/CHIINV((100-W135)/100/2,W136))</f>
        <v>0.3229154870784229</v>
      </c>
      <c r="X149" s="60">
        <f>SQRT(X136*X148^2/CHIINV((100-X135)/100/2,X136))</f>
        <v>0.31710779022042346</v>
      </c>
      <c r="Y149" s="60" t="e">
        <f>SQRT(Y136*Y148^2/CHIINV((100-Y135)/100/2,Y136))</f>
        <v>#DIV/0!</v>
      </c>
      <c r="AG149" s="183" t="str">
        <f>CONCATENATE(TEXT($E$19,"0"),"% confidence
limits")</f>
        <v>90% confidence
limits</v>
      </c>
      <c r="AH149" s="20" t="s">
        <v>9</v>
      </c>
      <c r="AI149" s="137">
        <f>SQRT(AI136*AI148^2/CHIINV((100-AI135)/100/2,AI136))</f>
        <v>8.524444932315761</v>
      </c>
      <c r="AJ149" s="137">
        <f>SQRT(AJ136*AJ148^2/CHIINV((100-AJ135)/100/2,AJ136))</f>
        <v>10.919753357185458</v>
      </c>
      <c r="AK149" s="137">
        <f>SQRT(AK136*AK148^2/CHIINV((100-AK135)/100/2,AK136))</f>
        <v>10.27659178604711</v>
      </c>
      <c r="AL149" s="137" t="e">
        <f>SQRT(AL136*AL148^2/CHIINV((100-AL135)/100/2,AL136))</f>
        <v>#DIV/0!</v>
      </c>
      <c r="AT149" s="183" t="str">
        <f>CONCATENATE(TEXT($E$19,"0"),"% confidence
limits")</f>
        <v>90% confidence
limits</v>
      </c>
      <c r="AU149" s="20" t="s">
        <v>9</v>
      </c>
      <c r="AV149" s="141">
        <f>SQRT(AV136*AV148^2/CHIINV((100-AV135)/100/2,AV136))</f>
        <v>0.08514106886224579</v>
      </c>
      <c r="AW149" s="141">
        <f>SQRT(AW136*AW148^2/CHIINV((100-AW135)/100/2,AW136))</f>
        <v>0.11528278447616556</v>
      </c>
      <c r="AX149" s="141">
        <f>SQRT(AX136*AX148^2/CHIINV((100-AX135)/100/2,AX136))</f>
        <v>0.11651608334393991</v>
      </c>
      <c r="AY149" s="137" t="e">
        <f>SQRT(AY136*AY148^2/CHIINV((100-AY135)/100/2,AY136))</f>
        <v>#DIV/0!</v>
      </c>
      <c r="BG149" s="183" t="str">
        <f>CONCATENATE(TEXT($E$19,"0"),"% confidence
limits")</f>
        <v>90% confidence
limits</v>
      </c>
      <c r="BH149" s="20" t="s">
        <v>9</v>
      </c>
      <c r="BI149" s="144">
        <f>SQRT(BI136*BI148^2/CHIINV((100-BI135)/100/2,BI136))</f>
        <v>0.009070544335679191</v>
      </c>
      <c r="BJ149" s="144">
        <f>SQRT(BJ136*BJ148^2/CHIINV((100-BJ135)/100/2,BJ136))</f>
        <v>0.01224659517654965</v>
      </c>
      <c r="BK149" s="144">
        <f>SQRT(BK136*BK148^2/CHIINV((100-BK135)/100/2,BK136))</f>
        <v>0.0124533602078524</v>
      </c>
      <c r="BL149" s="137" t="e">
        <f>SQRT(BL136*BL148^2/CHIINV((100-BL135)/100/2,BL136))</f>
        <v>#DIV/0!</v>
      </c>
    </row>
    <row r="150" spans="20:64" ht="12.75">
      <c r="T150" s="184"/>
      <c r="U150" s="10" t="s">
        <v>10</v>
      </c>
      <c r="V150" s="61">
        <f>SQRT(V136*V148^2/CHIINV(1-(100-V135)/100/2,V136))</f>
        <v>0.4256937181492327</v>
      </c>
      <c r="W150" s="61">
        <f>SQRT(W136*W148^2/CHIINV(1-(100-W135)/100/2,W136))</f>
        <v>0.5759548455225917</v>
      </c>
      <c r="X150" s="61">
        <f>SQRT(X136*X148^2/CHIINV(1-(100-X135)/100/2,X136))</f>
        <v>0.5655961873580214</v>
      </c>
      <c r="Y150" s="61" t="e">
        <f>SQRT(Y136*Y148^2/CHIINV(1-(100-Y135)/100/2,Y136))</f>
        <v>#DIV/0!</v>
      </c>
      <c r="AG150" s="184"/>
      <c r="AH150" s="10" t="s">
        <v>10</v>
      </c>
      <c r="AI150" s="138">
        <f>SQRT(AI136*AI148^2/CHIINV(1-(100-AI135)/100/2,AI136))</f>
        <v>15.204273441878621</v>
      </c>
      <c r="AJ150" s="138">
        <f>SQRT(AJ136*AJ148^2/CHIINV(1-(100-AJ135)/100/2,AJ136))</f>
        <v>19.476566190382638</v>
      </c>
      <c r="AK150" s="138">
        <f>SQRT(AK136*AK148^2/CHIINV(1-(100-AK135)/100/2,AK136))</f>
        <v>18.329417669565203</v>
      </c>
      <c r="AL150" s="138" t="e">
        <f>SQRT(AL136*AL148^2/CHIINV(1-(100-AL135)/100/2,AL136))</f>
        <v>#DIV/0!</v>
      </c>
      <c r="AT150" s="184"/>
      <c r="AU150" s="10" t="s">
        <v>10</v>
      </c>
      <c r="AV150" s="142">
        <f>SQRT(AV136*AV148^2/CHIINV(1-(100-AV135)/100/2,AV136))</f>
        <v>0.15185834413780824</v>
      </c>
      <c r="AW150" s="142">
        <f>SQRT(AW136*AW148^2/CHIINV(1-(100-AW135)/100/2,AW136))</f>
        <v>0.2056193678572589</v>
      </c>
      <c r="AX150" s="142">
        <f>SQRT(AX136*AX148^2/CHIINV(1-(100-AX135)/100/2,AX136))</f>
        <v>0.20781909034594723</v>
      </c>
      <c r="AY150" s="138" t="e">
        <f>SQRT(AY136*AY148^2/CHIINV(1-(100-AY135)/100/2,AY136))</f>
        <v>#DIV/0!</v>
      </c>
      <c r="BG150" s="184"/>
      <c r="BH150" s="10" t="s">
        <v>10</v>
      </c>
      <c r="BI150" s="145">
        <f>SQRT(BI136*BI148^2/CHIINV(1-(100-BI135)/100/2,BI136))</f>
        <v>0.01617830104380586</v>
      </c>
      <c r="BJ150" s="145">
        <f>SQRT(BJ136*BJ148^2/CHIINV(1-(100-BJ135)/100/2,BJ136))</f>
        <v>0.021843132693646152</v>
      </c>
      <c r="BK150" s="145">
        <f>SQRT(BK136*BK148^2/CHIINV(1-(100-BK135)/100/2,BK136))</f>
        <v>0.022211920585304402</v>
      </c>
      <c r="BL150" s="138" t="e">
        <f>SQRT(BL136*BL148^2/CHIINV(1-(100-BL135)/100/2,BL136))</f>
        <v>#DIV/0!</v>
      </c>
    </row>
    <row r="151" spans="20:64" ht="15">
      <c r="T151" s="185"/>
      <c r="U151" s="11" t="s">
        <v>27</v>
      </c>
      <c r="V151" s="59">
        <f>SQRT(V150/V149)</f>
        <v>1.335518108316134</v>
      </c>
      <c r="W151" s="59">
        <f>SQRT(W150/W149)</f>
        <v>1.335518108316134</v>
      </c>
      <c r="X151" s="59">
        <f>SQRT(X150/X149)</f>
        <v>1.335518108316134</v>
      </c>
      <c r="Y151" s="59" t="e">
        <f>SQRT(Y150/Y149)</f>
        <v>#DIV/0!</v>
      </c>
      <c r="AG151" s="185"/>
      <c r="AH151" s="11" t="s">
        <v>27</v>
      </c>
      <c r="AI151" s="35">
        <f>SQRT(AI150/AI149)</f>
        <v>1.335518108316134</v>
      </c>
      <c r="AJ151" s="35">
        <f>SQRT(AJ150/AJ149)</f>
        <v>1.335518108316134</v>
      </c>
      <c r="AK151" s="35">
        <f>SQRT(AK150/AK149)</f>
        <v>1.335518108316134</v>
      </c>
      <c r="AL151" s="35" t="e">
        <f>SQRT(AL150/AL149)</f>
        <v>#DIV/0!</v>
      </c>
      <c r="AT151" s="185"/>
      <c r="AU151" s="11" t="s">
        <v>27</v>
      </c>
      <c r="AV151" s="35">
        <f>SQRT(AV150/AV149)</f>
        <v>1.335518108316134</v>
      </c>
      <c r="AW151" s="35">
        <f>SQRT(AW150/AW149)</f>
        <v>1.335518108316134</v>
      </c>
      <c r="AX151" s="35">
        <f>SQRT(AX150/AX149)</f>
        <v>1.335518108316134</v>
      </c>
      <c r="AY151" s="35" t="e">
        <f>SQRT(AY150/AY149)</f>
        <v>#DIV/0!</v>
      </c>
      <c r="BG151" s="185"/>
      <c r="BH151" s="11" t="s">
        <v>27</v>
      </c>
      <c r="BI151" s="35">
        <f>SQRT(BI150/BI149)</f>
        <v>1.335518108316134</v>
      </c>
      <c r="BJ151" s="35">
        <f>SQRT(BJ150/BJ149)</f>
        <v>1.335518108316134</v>
      </c>
      <c r="BK151" s="35">
        <f>SQRT(BK150/BK149)</f>
        <v>1.335518108316134</v>
      </c>
      <c r="BL151" s="35" t="e">
        <f>SQRT(BL150/BL149)</f>
        <v>#DIV/0!</v>
      </c>
    </row>
    <row r="152" spans="20:25" ht="12.75">
      <c r="T152" s="162" t="s">
        <v>110</v>
      </c>
      <c r="U152" s="163"/>
      <c r="V152" s="163"/>
      <c r="W152" s="163"/>
      <c r="X152" s="163"/>
      <c r="Y152" s="164"/>
    </row>
    <row r="153" spans="20:25" ht="12.75">
      <c r="T153" s="19"/>
      <c r="U153" s="27" t="s">
        <v>29</v>
      </c>
      <c r="V153" s="136">
        <f>V50/SQRT(2)</f>
        <v>6.535818331819469</v>
      </c>
      <c r="W153" s="136">
        <f>W50/SQRT(2)</f>
        <v>8.842827782455474</v>
      </c>
      <c r="X153" s="136">
        <f>X50/SQRT(2)</f>
        <v>8.683787831808807</v>
      </c>
      <c r="Y153" s="136" t="e">
        <f>Y50/SQRT(2)</f>
        <v>#DIV/0!</v>
      </c>
    </row>
    <row r="154" spans="20:25" ht="12.75">
      <c r="T154" s="183" t="str">
        <f>CONCATENATE(TEXT($E$19,"0"),"% confidence
limits")</f>
        <v>90% confidence
limits</v>
      </c>
      <c r="U154" s="20" t="s">
        <v>9</v>
      </c>
      <c r="V154" s="137">
        <f>SQRT(V136*V153^2/CHIINV((100-V135)/100/2,V136))</f>
        <v>5.130638385406374</v>
      </c>
      <c r="W154" s="137">
        <f>SQRT(W136*W153^2/CHIINV((100-W135)/100/2,W136))</f>
        <v>6.9416482149334575</v>
      </c>
      <c r="X154" s="137">
        <f>SQRT(X136*X153^2/CHIINV((100-X135)/100/2,X136))</f>
        <v>6.816801342793764</v>
      </c>
      <c r="Y154" s="137" t="e">
        <f>SQRT(Y136*Y153^2/CHIINV((100-Y135)/100/2,Y136))</f>
        <v>#DIV/0!</v>
      </c>
    </row>
    <row r="155" spans="20:25" ht="12.75">
      <c r="T155" s="184"/>
      <c r="U155" s="10" t="s">
        <v>10</v>
      </c>
      <c r="V155" s="138">
        <f>SQRT(V136*V153^2/CHIINV(1-(100-V135)/100/2,V136))</f>
        <v>9.151050838206949</v>
      </c>
      <c r="W155" s="138">
        <f>SQRT(W136*W153^2/CHIINV(1-(100-W135)/100/2,W136))</f>
        <v>12.381183576782757</v>
      </c>
      <c r="X155" s="138">
        <f>SQRT(X136*X153^2/CHIINV(1-(100-X135)/100/2,X136))</f>
        <v>12.158505619748963</v>
      </c>
      <c r="Y155" s="138" t="e">
        <f>SQRT(Y136*Y153^2/CHIINV(1-(100-Y135)/100/2,Y136))</f>
        <v>#DIV/0!</v>
      </c>
    </row>
    <row r="156" spans="20:25" ht="15">
      <c r="T156" s="185"/>
      <c r="U156" s="11" t="s">
        <v>27</v>
      </c>
      <c r="V156" s="35">
        <f>SQRT(V155/V154)</f>
        <v>1.335518108316134</v>
      </c>
      <c r="W156" s="35">
        <f>SQRT(W155/W154)</f>
        <v>1.335518108316134</v>
      </c>
      <c r="X156" s="35">
        <f>SQRT(X155/X154)</f>
        <v>1.335518108316134</v>
      </c>
      <c r="Y156" s="35" t="e">
        <f>SQRT(Y155/Y154)</f>
        <v>#DIV/0!</v>
      </c>
    </row>
    <row r="159" ht="12.75" customHeight="1"/>
  </sheetData>
  <mergeCells count="133">
    <mergeCell ref="BG139:BG141"/>
    <mergeCell ref="AT54:AU54"/>
    <mergeCell ref="BG54:BH54"/>
    <mergeCell ref="BG83:BG88"/>
    <mergeCell ref="BH83:BH84"/>
    <mergeCell ref="BH85:BH86"/>
    <mergeCell ref="BH87:BH88"/>
    <mergeCell ref="AU87:AU88"/>
    <mergeCell ref="BH128:BH129"/>
    <mergeCell ref="AT83:AT88"/>
    <mergeCell ref="AU83:AU84"/>
    <mergeCell ref="BG99:BG101"/>
    <mergeCell ref="BG102:BG103"/>
    <mergeCell ref="BG104:BG109"/>
    <mergeCell ref="BH104:BH105"/>
    <mergeCell ref="BH106:BH107"/>
    <mergeCell ref="BH108:BH109"/>
    <mergeCell ref="AG73:AH73"/>
    <mergeCell ref="AG78:AG80"/>
    <mergeCell ref="AG81:AG82"/>
    <mergeCell ref="BG73:BH73"/>
    <mergeCell ref="BG78:BG80"/>
    <mergeCell ref="BG81:BG82"/>
    <mergeCell ref="AT73:AU73"/>
    <mergeCell ref="AT78:AT80"/>
    <mergeCell ref="AT81:AT82"/>
    <mergeCell ref="AH83:AH84"/>
    <mergeCell ref="AH85:AH86"/>
    <mergeCell ref="AH87:AH88"/>
    <mergeCell ref="AG83:AG88"/>
    <mergeCell ref="BG134:BH134"/>
    <mergeCell ref="G104:G106"/>
    <mergeCell ref="U104:U105"/>
    <mergeCell ref="BG114:BH114"/>
    <mergeCell ref="BG119:BG121"/>
    <mergeCell ref="BG122:BG123"/>
    <mergeCell ref="BG124:BG129"/>
    <mergeCell ref="BH124:BH125"/>
    <mergeCell ref="AU124:AU125"/>
    <mergeCell ref="BH126:BH127"/>
    <mergeCell ref="BI21:BL21"/>
    <mergeCell ref="AG149:AG151"/>
    <mergeCell ref="AT134:AU134"/>
    <mergeCell ref="BB21:BC21"/>
    <mergeCell ref="AV21:AY21"/>
    <mergeCell ref="BD21:BF21"/>
    <mergeCell ref="AU85:AU86"/>
    <mergeCell ref="BG149:BG151"/>
    <mergeCell ref="BG144:BG146"/>
    <mergeCell ref="AQ21:AS21"/>
    <mergeCell ref="B21:C21"/>
    <mergeCell ref="AG134:AH134"/>
    <mergeCell ref="AG144:AG146"/>
    <mergeCell ref="AI21:AL21"/>
    <mergeCell ref="AH126:AH127"/>
    <mergeCell ref="AH128:AH129"/>
    <mergeCell ref="T59:T60"/>
    <mergeCell ref="G59:G61"/>
    <mergeCell ref="AG54:AH54"/>
    <mergeCell ref="V21:Y21"/>
    <mergeCell ref="T154:T156"/>
    <mergeCell ref="T134:U134"/>
    <mergeCell ref="AT149:AT151"/>
    <mergeCell ref="T149:T151"/>
    <mergeCell ref="T139:T140"/>
    <mergeCell ref="T144:T146"/>
    <mergeCell ref="AT144:AT146"/>
    <mergeCell ref="AG139:AG141"/>
    <mergeCell ref="AT139:AT141"/>
    <mergeCell ref="O21:P21"/>
    <mergeCell ref="Q21:S21"/>
    <mergeCell ref="AB21:AC21"/>
    <mergeCell ref="AO21:AP21"/>
    <mergeCell ref="AD21:AF21"/>
    <mergeCell ref="AT119:AT121"/>
    <mergeCell ref="AT122:AT123"/>
    <mergeCell ref="AT124:AT129"/>
    <mergeCell ref="AU126:AU127"/>
    <mergeCell ref="AU128:AU129"/>
    <mergeCell ref="AU104:AU105"/>
    <mergeCell ref="AU106:AU107"/>
    <mergeCell ref="AU108:AU109"/>
    <mergeCell ref="AT114:AU114"/>
    <mergeCell ref="AT104:AT109"/>
    <mergeCell ref="AG99:AG101"/>
    <mergeCell ref="AG102:AG103"/>
    <mergeCell ref="AG104:AG109"/>
    <mergeCell ref="AT99:AT101"/>
    <mergeCell ref="AT102:AT103"/>
    <mergeCell ref="AH104:AH105"/>
    <mergeCell ref="AH106:AH107"/>
    <mergeCell ref="AH108:AH109"/>
    <mergeCell ref="AG122:AG123"/>
    <mergeCell ref="AG124:AG129"/>
    <mergeCell ref="AH124:AH125"/>
    <mergeCell ref="U124:U125"/>
    <mergeCell ref="T64:T69"/>
    <mergeCell ref="T78:T80"/>
    <mergeCell ref="T81:T82"/>
    <mergeCell ref="U106:U107"/>
    <mergeCell ref="U64:U65"/>
    <mergeCell ref="U66:U67"/>
    <mergeCell ref="U68:U69"/>
    <mergeCell ref="U85:U86"/>
    <mergeCell ref="U87:U88"/>
    <mergeCell ref="U83:U84"/>
    <mergeCell ref="AG119:AG121"/>
    <mergeCell ref="H85:H86"/>
    <mergeCell ref="H87:H88"/>
    <mergeCell ref="T119:T121"/>
    <mergeCell ref="G94:H94"/>
    <mergeCell ref="G99:G101"/>
    <mergeCell ref="T83:T88"/>
    <mergeCell ref="I21:L21"/>
    <mergeCell ref="U108:U109"/>
    <mergeCell ref="H64:H65"/>
    <mergeCell ref="H66:H67"/>
    <mergeCell ref="H68:H69"/>
    <mergeCell ref="H83:H84"/>
    <mergeCell ref="T99:T101"/>
    <mergeCell ref="T102:T103"/>
    <mergeCell ref="T104:T109"/>
    <mergeCell ref="T62:T63"/>
    <mergeCell ref="T122:T123"/>
    <mergeCell ref="T124:T129"/>
    <mergeCell ref="U126:U127"/>
    <mergeCell ref="U128:U129"/>
    <mergeCell ref="G78:G80"/>
    <mergeCell ref="G81:G82"/>
    <mergeCell ref="G83:G88"/>
    <mergeCell ref="D21:F21"/>
    <mergeCell ref="G64:G69"/>
    <mergeCell ref="G62:G63"/>
  </mergeCells>
  <printOptions/>
  <pageMargins left="0.75" right="0.75" top="1" bottom="1" header="0.5" footer="0.5"/>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D1:Y1"/>
  <sheetViews>
    <sheetView zoomScale="50" zoomScaleNormal="50" workbookViewId="0" topLeftCell="B1">
      <selection activeCell="B1" sqref="B1"/>
    </sheetView>
  </sheetViews>
  <sheetFormatPr defaultColWidth="9.140625" defaultRowHeight="12.75"/>
  <sheetData>
    <row r="1" spans="4:25" s="3" customFormat="1" ht="15.75">
      <c r="D1" s="3" t="s">
        <v>4</v>
      </c>
      <c r="I1" s="3" t="s">
        <v>5</v>
      </c>
      <c r="N1" s="3" t="s">
        <v>64</v>
      </c>
      <c r="T1" s="3" t="s">
        <v>55</v>
      </c>
      <c r="Y1" s="3" t="s">
        <v>65</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 New View of Statistics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Analysis of controlled trials</dc:title>
  <dc:subject/>
  <dc:creator>Will Hopkins</dc:creator>
  <cp:keywords/>
  <dc:description/>
  <cp:lastModifiedBy>Will Hopkins</cp:lastModifiedBy>
  <dcterms:created xsi:type="dcterms:W3CDTF">2003-10-13T20:09:38Z</dcterms:created>
  <dcterms:modified xsi:type="dcterms:W3CDTF">2003-11-02T13:41:37Z</dcterms:modified>
  <cp:category/>
  <cp:version/>
  <cp:contentType/>
  <cp:contentStatus/>
</cp:coreProperties>
</file>