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300" windowWidth="15480" windowHeight="9315" tabRatio="489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Will Hopkins</author>
  </authors>
  <commentList>
    <comment ref="E72" authorId="0">
      <text>
        <r>
          <rPr>
            <sz val="8"/>
            <rFont val="Tahoma"/>
            <family val="2"/>
          </rPr>
          <t xml:space="preserve">Insert a smallest or other threshold in absolute units.  If you have a threshold in percent units, multiply it by the first value and divide by 100.
</t>
        </r>
      </text>
    </comment>
  </commentList>
</comments>
</file>

<file path=xl/sharedStrings.xml><?xml version="1.0" encoding="utf-8"?>
<sst xmlns="http://schemas.openxmlformats.org/spreadsheetml/2006/main" count="148" uniqueCount="69">
  <si>
    <r>
      <t xml:space="preserve">error </t>
    </r>
    <r>
      <rPr>
        <b/>
        <sz val="10"/>
        <rFont val="Arial"/>
        <family val="2"/>
      </rPr>
      <t>(%)</t>
    </r>
  </si>
  <si>
    <r>
      <t xml:space="preserve">Keep the numbers in </t>
    </r>
    <r>
      <rPr>
        <b/>
        <sz val="10"/>
        <color indexed="61"/>
        <rFont val="Arial"/>
        <family val="2"/>
      </rPr>
      <t>plum color</t>
    </r>
    <r>
      <rPr>
        <sz val="10"/>
        <rFont val="Arial"/>
        <family val="2"/>
      </rPr>
      <t xml:space="preserve"> as an example to guide you.</t>
    </r>
  </si>
  <si>
    <t>Insert a "reference value for likelihoods" when you want the likelihood that your subject's true value is greater than or less than a reference value.</t>
  </si>
  <si>
    <t xml:space="preserve">    Likely limits may appear with more decimal places than necessary for the given values.</t>
  </si>
  <si>
    <t xml:space="preserve">    Make sure you express your likely limits with the same number of decimal places or significant digits as your original value.</t>
  </si>
  <si>
    <t>value for</t>
  </si>
  <si>
    <t>likelihoods</t>
  </si>
  <si>
    <t>true value</t>
  </si>
  <si>
    <t>trials</t>
  </si>
  <si>
    <t>Data from reliability study</t>
  </si>
  <si>
    <t>Find the number of subjects, the number of trials, and the typical (standard) error of measurement in the reliability study.</t>
  </si>
  <si>
    <t>When degrees of freedom is &gt;30, there is little effect of number of subjects and trials on likely limits and likelihoods.</t>
  </si>
  <si>
    <t>log ref.</t>
  </si>
  <si>
    <t>degrees</t>
  </si>
  <si>
    <t>2.  Precision of a CHANGE in a measurement based on typical (standard) error of measurement from a reliability study</t>
  </si>
  <si>
    <t>If the typical error is not given, use SD*sqrt(1 - r), where SD is the standard deviation in any trial and r is the intraclass or Pearson retest correlation coefficient.</t>
  </si>
  <si>
    <t>Typical error of measurement expressed in absolute units</t>
  </si>
  <si>
    <t>Typical error of measurement expressed as a percent (coefficient of variation)</t>
  </si>
  <si>
    <t>Enter values of statistics with one more significant digit than you would normally publish, to avoid substantial rounding errors.</t>
  </si>
  <si>
    <t>freedom</t>
  </si>
  <si>
    <t xml:space="preserve">lower </t>
  </si>
  <si>
    <t xml:space="preserve">upper </t>
  </si>
  <si>
    <t>subject's</t>
  </si>
  <si>
    <t>value</t>
  </si>
  <si>
    <t>typical</t>
  </si>
  <si>
    <t>error</t>
  </si>
  <si>
    <t>subject's values</t>
  </si>
  <si>
    <t>first</t>
  </si>
  <si>
    <t>second</t>
  </si>
  <si>
    <t>change</t>
  </si>
  <si>
    <t>reference</t>
  </si>
  <si>
    <t>no.of</t>
  </si>
  <si>
    <t>subjects</t>
  </si>
  <si>
    <t>no. of</t>
  </si>
  <si>
    <t>Likely limits for the true value; "likely" is shown as probability (%) or odds that</t>
  </si>
  <si>
    <t>1.  Precision of a SINGLE measurement based on typical (standard) error of measurement from a reliability study</t>
  </si>
  <si>
    <t>adjusted</t>
  </si>
  <si>
    <t>observed</t>
  </si>
  <si>
    <t>subject's observed values</t>
  </si>
  <si>
    <t>change for</t>
  </si>
  <si>
    <t xml:space="preserve">      clinically negative: true change &lt; -reference change</t>
  </si>
  <si>
    <t xml:space="preserve">      clinically trivial:  -reference change &lt; true change &lt; reference change</t>
  </si>
  <si>
    <t xml:space="preserve">      clinically positive:  reference change &lt; true change</t>
  </si>
  <si>
    <t>Insert a POSITIVE value for "reference change for likelihoods" that represents the smallest clinically important change.</t>
  </si>
  <si>
    <t xml:space="preserve">   The likelihood columns then have the following meaning:</t>
  </si>
  <si>
    <t>PRECISION OF THE ESTIMATE OF A SUBJECT'S TRUE VALUE</t>
  </si>
  <si>
    <t>Reference: Hopkins WG (2000). Precision of the estimate of a subject's true value (Excel spreadsheet). In: A new view of statistics. sportsci.org: Internet Society for Sport Science, sportsci.org/resource/stats/xprecisionsubject.xls</t>
  </si>
  <si>
    <t>Reference change must be in absolute units, not percents.</t>
  </si>
  <si>
    <t>log transformed</t>
  </si>
  <si>
    <t xml:space="preserve">observed </t>
  </si>
  <si>
    <r>
      <t xml:space="preserve">    The results you want are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 xml:space="preserve"> Don't try to change black numbers in the cells with a grey background.</t>
    </r>
  </si>
  <si>
    <t xml:space="preserve">    Copy this row and "Insert Copied Cells" underneath it when you have more than one lot of data to process.</t>
  </si>
  <si>
    <r>
      <t xml:space="preserve">Put your numbers in the blank spaces of the row underneath. Your numbers will appear in </t>
    </r>
    <r>
      <rPr>
        <b/>
        <sz val="10"/>
        <color indexed="12"/>
        <rFont val="Arial"/>
        <family val="2"/>
      </rPr>
      <t>blue</t>
    </r>
    <r>
      <rPr>
        <sz val="10"/>
        <rFont val="Arial"/>
        <family val="2"/>
      </rPr>
      <t>.</t>
    </r>
  </si>
  <si>
    <t>When you test or retest a subject, how precise is the value?</t>
  </si>
  <si>
    <t>Precision can be expressed either as likelihoods (% probabilities or odds ratios) in relation to a reference value, or as likely limits.</t>
  </si>
  <si>
    <t>Insert first and second observed values.  Don't insert the change score directly into Column D.</t>
  </si>
  <si>
    <t>reference change for likelihoods</t>
  </si>
  <si>
    <t>Chances (%) that true value is…</t>
  </si>
  <si>
    <t>&gt; reference
value</t>
  </si>
  <si>
    <t>&lt; reference
value</t>
  </si>
  <si>
    <t>Chances (%) that the true change is...</t>
  </si>
  <si>
    <t>clinically
negative</t>
  </si>
  <si>
    <t>clinically
trivial</t>
  </si>
  <si>
    <t>clinically
positive</t>
  </si>
  <si>
    <t>%</t>
  </si>
  <si>
    <t>true change</t>
  </si>
  <si>
    <r>
      <t>Updated Jan 2003</t>
    </r>
    <r>
      <rPr>
        <sz val="10"/>
        <color indexed="62"/>
        <rFont val="Arial"/>
        <family val="2"/>
      </rPr>
      <t xml:space="preserve"> </t>
    </r>
    <r>
      <rPr>
        <sz val="10"/>
        <rFont val="Arial"/>
        <family val="2"/>
      </rPr>
      <t>with probabilities of clinical significance.  See Hopkins WG (2002). Probabilities of clinical or practical significance. Sportscience 6, sportsci.org/jour/0201/wghprob.htm.</t>
    </r>
  </si>
  <si>
    <t>This spreadsheet works out the precision for two situations:</t>
  </si>
  <si>
    <r>
      <t xml:space="preserve">Updated May 2017: </t>
    </r>
    <r>
      <rPr>
        <sz val="10"/>
        <rFont val="Arial"/>
        <family val="2"/>
      </rPr>
      <t>removed odds, removed precision of a predicted value, removed Bayesian spreadsheet, and simplified likely limits.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</si>
</sst>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0"/>
    <numFmt numFmtId="175" formatCode="0.000"/>
    <numFmt numFmtId="176" formatCode="0.000000"/>
  </numFmts>
  <fonts count="6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7"/>
      <name val="Arial"/>
      <family val="2"/>
    </font>
    <font>
      <b/>
      <sz val="11"/>
      <color indexed="17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sz val="10"/>
      <color indexed="61"/>
      <name val="Arial"/>
      <family val="2"/>
    </font>
    <font>
      <sz val="10"/>
      <color indexed="17"/>
      <name val="Arial"/>
      <family val="2"/>
    </font>
    <font>
      <sz val="10"/>
      <color indexed="57"/>
      <name val="Arial"/>
      <family val="2"/>
    </font>
    <font>
      <sz val="10"/>
      <color indexed="19"/>
      <name val="Arial"/>
      <family val="2"/>
    </font>
    <font>
      <sz val="10"/>
      <color indexed="53"/>
      <name val="Arial"/>
      <family val="2"/>
    </font>
    <font>
      <sz val="9"/>
      <color indexed="61"/>
      <name val="Arial"/>
      <family val="2"/>
    </font>
    <font>
      <sz val="9"/>
      <color indexed="1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FF"/>
      <name val="Arial"/>
      <family val="2"/>
    </font>
    <font>
      <b/>
      <sz val="10"/>
      <color rgb="FF0000FF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1" fontId="0" fillId="33" borderId="0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0" fontId="0" fillId="33" borderId="11" xfId="0" applyFont="1" applyFill="1" applyBorder="1" applyAlignment="1">
      <alignment horizontal="center" wrapText="1"/>
    </xf>
    <xf numFmtId="1" fontId="0" fillId="33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8" xfId="0" applyFont="1" applyBorder="1" applyAlignment="1">
      <alignment horizontal="center" wrapText="1"/>
    </xf>
    <xf numFmtId="0" fontId="0" fillId="33" borderId="19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172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2" fontId="0" fillId="33" borderId="17" xfId="0" applyNumberFormat="1" applyFont="1" applyFill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172" fontId="9" fillId="0" borderId="12" xfId="0" applyNumberFormat="1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172" fontId="10" fillId="0" borderId="14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1" fillId="0" borderId="0" xfId="0" applyFont="1" applyAlignment="1">
      <alignment/>
    </xf>
    <xf numFmtId="175" fontId="0" fillId="33" borderId="12" xfId="0" applyNumberFormat="1" applyFont="1" applyFill="1" applyBorder="1" applyAlignment="1">
      <alignment horizontal="center"/>
    </xf>
    <xf numFmtId="175" fontId="0" fillId="33" borderId="14" xfId="0" applyNumberFormat="1" applyFont="1" applyFill="1" applyBorder="1" applyAlignment="1">
      <alignment horizontal="center"/>
    </xf>
    <xf numFmtId="175" fontId="0" fillId="33" borderId="17" xfId="0" applyNumberFormat="1" applyFont="1" applyFill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2" fontId="12" fillId="0" borderId="13" xfId="0" applyNumberFormat="1" applyFont="1" applyBorder="1" applyAlignment="1">
      <alignment horizontal="center"/>
    </xf>
    <xf numFmtId="175" fontId="0" fillId="33" borderId="20" xfId="0" applyNumberFormat="1" applyFont="1" applyFill="1" applyBorder="1" applyAlignment="1">
      <alignment horizontal="center"/>
    </xf>
    <xf numFmtId="175" fontId="0" fillId="33" borderId="21" xfId="0" applyNumberFormat="1" applyFont="1" applyFill="1" applyBorder="1" applyAlignment="1">
      <alignment horizontal="center"/>
    </xf>
    <xf numFmtId="175" fontId="0" fillId="33" borderId="22" xfId="0" applyNumberFormat="1" applyFont="1" applyFill="1" applyBorder="1" applyAlignment="1">
      <alignment horizontal="center"/>
    </xf>
    <xf numFmtId="175" fontId="0" fillId="33" borderId="23" xfId="0" applyNumberFormat="1" applyFont="1" applyFill="1" applyBorder="1" applyAlignment="1">
      <alignment horizontal="center"/>
    </xf>
    <xf numFmtId="0" fontId="11" fillId="0" borderId="21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1" fontId="0" fillId="33" borderId="22" xfId="0" applyNumberFormat="1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1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1" fontId="0" fillId="33" borderId="20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2" fontId="0" fillId="33" borderId="23" xfId="0" applyNumberFormat="1" applyFont="1" applyFill="1" applyBorder="1" applyAlignment="1">
      <alignment horizontal="center"/>
    </xf>
    <xf numFmtId="175" fontId="0" fillId="33" borderId="1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72" fontId="9" fillId="0" borderId="12" xfId="0" applyNumberFormat="1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172" fontId="10" fillId="0" borderId="14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0" fontId="20" fillId="33" borderId="20" xfId="0" applyNumberFormat="1" applyFont="1" applyFill="1" applyBorder="1" applyAlignment="1">
      <alignment horizontal="center"/>
    </xf>
    <xf numFmtId="1" fontId="20" fillId="33" borderId="20" xfId="0" applyNumberFormat="1" applyFont="1" applyFill="1" applyBorder="1" applyAlignment="1">
      <alignment horizontal="center"/>
    </xf>
    <xf numFmtId="172" fontId="21" fillId="33" borderId="20" xfId="0" applyNumberFormat="1" applyFont="1" applyFill="1" applyBorder="1" applyAlignment="1">
      <alignment horizontal="center"/>
    </xf>
    <xf numFmtId="2" fontId="11" fillId="33" borderId="21" xfId="0" applyNumberFormat="1" applyFont="1" applyFill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1" fillId="33" borderId="2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1" fontId="0" fillId="33" borderId="24" xfId="0" applyNumberFormat="1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20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59" fillId="0" borderId="13" xfId="0" applyNumberFormat="1" applyFont="1" applyBorder="1" applyAlignment="1">
      <alignment horizontal="center"/>
    </xf>
    <xf numFmtId="0" fontId="60" fillId="0" borderId="21" xfId="0" applyFont="1" applyBorder="1" applyAlignment="1">
      <alignment horizontal="right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0" xfId="0" applyBorder="1" applyAlignment="1">
      <alignment/>
    </xf>
    <xf numFmtId="1" fontId="11" fillId="0" borderId="21" xfId="0" applyNumberFormat="1" applyFont="1" applyBorder="1" applyAlignment="1">
      <alignment horizontal="center"/>
    </xf>
    <xf numFmtId="1" fontId="11" fillId="0" borderId="2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" fontId="18" fillId="0" borderId="20" xfId="0" applyNumberFormat="1" applyFont="1" applyBorder="1" applyAlignment="1">
      <alignment horizontal="center"/>
    </xf>
    <xf numFmtId="1" fontId="18" fillId="0" borderId="22" xfId="0" applyNumberFormat="1" applyFont="1" applyBorder="1" applyAlignment="1">
      <alignment horizontal="center"/>
    </xf>
    <xf numFmtId="1" fontId="18" fillId="0" borderId="21" xfId="0" applyNumberFormat="1" applyFont="1" applyBorder="1" applyAlignment="1">
      <alignment horizontal="center"/>
    </xf>
    <xf numFmtId="1" fontId="18" fillId="0" borderId="13" xfId="0" applyNumberFormat="1" applyFont="1" applyBorder="1" applyAlignment="1">
      <alignment horizontal="center"/>
    </xf>
    <xf numFmtId="1" fontId="19" fillId="0" borderId="21" xfId="0" applyNumberFormat="1" applyFont="1" applyBorder="1" applyAlignment="1">
      <alignment horizontal="center"/>
    </xf>
    <xf numFmtId="1" fontId="19" fillId="0" borderId="22" xfId="0" applyNumberFormat="1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1" fontId="10" fillId="0" borderId="22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" fontId="11" fillId="0" borderId="21" xfId="0" applyNumberFormat="1" applyFont="1" applyBorder="1" applyAlignment="1">
      <alignment horizontal="center"/>
    </xf>
    <xf numFmtId="1" fontId="11" fillId="0" borderId="22" xfId="0" applyNumberFormat="1" applyFont="1" applyBorder="1" applyAlignment="1">
      <alignment horizontal="center"/>
    </xf>
    <xf numFmtId="1" fontId="12" fillId="0" borderId="21" xfId="0" applyNumberFormat="1" applyFont="1" applyBorder="1" applyAlignment="1">
      <alignment horizontal="center"/>
    </xf>
    <xf numFmtId="1" fontId="12" fillId="0" borderId="2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5" width="8.8515625" style="0" customWidth="1"/>
    <col min="6" max="7" width="9.28125" style="0" customWidth="1"/>
    <col min="8" max="20" width="8.8515625" style="0" customWidth="1"/>
    <col min="21" max="21" width="9.421875" style="0" customWidth="1"/>
    <col min="22" max="22" width="9.28125" style="0" customWidth="1"/>
    <col min="23" max="24" width="8.8515625" style="0" customWidth="1"/>
    <col min="25" max="25" width="9.28125" style="0" customWidth="1"/>
  </cols>
  <sheetData>
    <row r="1" s="25" customFormat="1" ht="15">
      <c r="B1" s="26" t="s">
        <v>45</v>
      </c>
    </row>
    <row r="2" spans="2:18" s="1" customFormat="1" ht="12.75">
      <c r="B2" s="1" t="s">
        <v>46</v>
      </c>
      <c r="Q2" s="2"/>
      <c r="R2" s="2"/>
    </row>
    <row r="3" spans="2:17" s="1" customFormat="1" ht="12.75">
      <c r="B3" s="113" t="s">
        <v>66</v>
      </c>
      <c r="P3" s="2"/>
      <c r="Q3" s="2"/>
    </row>
    <row r="4" spans="2:17" s="1" customFormat="1" ht="12.75">
      <c r="B4" s="113" t="s">
        <v>68</v>
      </c>
      <c r="P4" s="2"/>
      <c r="Q4" s="2"/>
    </row>
    <row r="5" spans="17:18" s="1" customFormat="1" ht="12.75">
      <c r="Q5" s="2"/>
      <c r="R5" s="2"/>
    </row>
    <row r="6" spans="2:18" s="1" customFormat="1" ht="12.75">
      <c r="B6" s="1" t="s">
        <v>53</v>
      </c>
      <c r="Q6" s="2"/>
      <c r="R6" s="2"/>
    </row>
    <row r="7" spans="2:18" s="1" customFormat="1" ht="12.75">
      <c r="B7" s="1" t="s">
        <v>54</v>
      </c>
      <c r="Q7" s="2"/>
      <c r="R7" s="2"/>
    </row>
    <row r="8" spans="2:18" s="1" customFormat="1" ht="12.75">
      <c r="B8" s="1" t="s">
        <v>67</v>
      </c>
      <c r="Q8" s="2"/>
      <c r="R8" s="2"/>
    </row>
    <row r="9" spans="2:18" s="1" customFormat="1" ht="12.75">
      <c r="B9" s="23" t="s">
        <v>35</v>
      </c>
      <c r="Q9" s="2"/>
      <c r="R9" s="2"/>
    </row>
    <row r="10" spans="2:18" s="1" customFormat="1" ht="12.75">
      <c r="B10" s="23" t="s">
        <v>14</v>
      </c>
      <c r="Q10" s="2"/>
      <c r="R10" s="2"/>
    </row>
    <row r="11" spans="2:18" s="1" customFormat="1" ht="12.75">
      <c r="B11" s="23"/>
      <c r="Q11" s="2"/>
      <c r="R11" s="2"/>
    </row>
    <row r="12" spans="2:18" s="1" customFormat="1" ht="12.75">
      <c r="B12" s="1" t="s">
        <v>1</v>
      </c>
      <c r="Q12" s="2"/>
      <c r="R12" s="2"/>
    </row>
    <row r="13" spans="2:18" s="1" customFormat="1" ht="12.75">
      <c r="B13" s="1" t="s">
        <v>52</v>
      </c>
      <c r="Q13" s="2"/>
      <c r="R13" s="2"/>
    </row>
    <row r="14" spans="2:18" s="1" customFormat="1" ht="12.75">
      <c r="B14" s="1" t="s">
        <v>50</v>
      </c>
      <c r="Q14" s="2"/>
      <c r="R14" s="2"/>
    </row>
    <row r="15" spans="2:18" s="1" customFormat="1" ht="12.75">
      <c r="B15" s="1" t="s">
        <v>51</v>
      </c>
      <c r="Q15" s="2"/>
      <c r="R15" s="2"/>
    </row>
    <row r="16" spans="2:18" s="1" customFormat="1" ht="12.75">
      <c r="B16" s="1" t="s">
        <v>18</v>
      </c>
      <c r="Q16" s="2"/>
      <c r="R16" s="2"/>
    </row>
    <row r="17" spans="2:18" s="1" customFormat="1" ht="12.75">
      <c r="B17" s="1" t="s">
        <v>3</v>
      </c>
      <c r="Q17" s="2"/>
      <c r="R17" s="2"/>
    </row>
    <row r="18" spans="2:18" s="1" customFormat="1" ht="12.75">
      <c r="B18" s="1" t="s">
        <v>4</v>
      </c>
      <c r="Q18" s="2"/>
      <c r="R18" s="2"/>
    </row>
    <row r="19" spans="17:18" s="1" customFormat="1" ht="12.75">
      <c r="Q19" s="2"/>
      <c r="R19" s="2"/>
    </row>
    <row r="20" s="25" customFormat="1" ht="15">
      <c r="B20" s="24" t="s">
        <v>35</v>
      </c>
    </row>
    <row r="21" spans="2:18" s="1" customFormat="1" ht="12.75">
      <c r="B21" s="1" t="s">
        <v>10</v>
      </c>
      <c r="Q21" s="2"/>
      <c r="R21" s="2"/>
    </row>
    <row r="22" spans="2:18" s="1" customFormat="1" ht="12.75">
      <c r="B22" s="1" t="s">
        <v>11</v>
      </c>
      <c r="Q22" s="2"/>
      <c r="R22" s="2"/>
    </row>
    <row r="23" spans="2:18" s="1" customFormat="1" ht="12.75">
      <c r="B23" s="1" t="s">
        <v>15</v>
      </c>
      <c r="Q23" s="2"/>
      <c r="R23" s="2"/>
    </row>
    <row r="24" spans="2:18" s="1" customFormat="1" ht="12.75">
      <c r="B24" s="1" t="s">
        <v>2</v>
      </c>
      <c r="Q24" s="2"/>
      <c r="R24" s="2"/>
    </row>
    <row r="25" spans="2:18" s="1" customFormat="1" ht="12.75">
      <c r="B25" s="41"/>
      <c r="Q25" s="2"/>
      <c r="R25" s="2"/>
    </row>
    <row r="26" spans="2:18" s="1" customFormat="1" ht="12.75">
      <c r="B26" s="3" t="s">
        <v>16</v>
      </c>
      <c r="Q26" s="2"/>
      <c r="R26" s="2"/>
    </row>
    <row r="27" spans="12:13" ht="12.75" customHeight="1">
      <c r="L27" s="141" t="s">
        <v>34</v>
      </c>
      <c r="M27" s="142"/>
    </row>
    <row r="28" spans="2:13" ht="13.5" customHeight="1">
      <c r="B28" s="42" t="s">
        <v>22</v>
      </c>
      <c r="C28" s="68" t="s">
        <v>30</v>
      </c>
      <c r="D28" s="137" t="s">
        <v>9</v>
      </c>
      <c r="E28" s="138"/>
      <c r="F28" s="138"/>
      <c r="G28" s="138"/>
      <c r="H28" s="131" t="s">
        <v>57</v>
      </c>
      <c r="I28" s="132"/>
      <c r="J28" s="132"/>
      <c r="K28" s="133"/>
      <c r="L28" s="162" t="s">
        <v>7</v>
      </c>
      <c r="M28" s="163"/>
    </row>
    <row r="29" spans="2:13" ht="12.75" customHeight="1">
      <c r="B29" s="44" t="s">
        <v>37</v>
      </c>
      <c r="C29" s="66" t="s">
        <v>5</v>
      </c>
      <c r="D29" s="4" t="s">
        <v>31</v>
      </c>
      <c r="E29" s="5" t="s">
        <v>33</v>
      </c>
      <c r="F29" s="5" t="s">
        <v>24</v>
      </c>
      <c r="G29" s="34" t="s">
        <v>13</v>
      </c>
      <c r="H29" s="154" t="s">
        <v>58</v>
      </c>
      <c r="I29" s="155"/>
      <c r="J29" s="154" t="s">
        <v>59</v>
      </c>
      <c r="K29" s="155"/>
      <c r="L29" s="126">
        <v>90</v>
      </c>
      <c r="M29" s="124" t="s">
        <v>64</v>
      </c>
    </row>
    <row r="30" spans="2:13" ht="12.75">
      <c r="B30" s="16" t="s">
        <v>23</v>
      </c>
      <c r="C30" s="67" t="s">
        <v>6</v>
      </c>
      <c r="D30" s="6" t="s">
        <v>32</v>
      </c>
      <c r="E30" s="9" t="s">
        <v>8</v>
      </c>
      <c r="F30" s="9" t="s">
        <v>25</v>
      </c>
      <c r="G30" s="35" t="s">
        <v>19</v>
      </c>
      <c r="H30" s="156"/>
      <c r="I30" s="157"/>
      <c r="J30" s="156"/>
      <c r="K30" s="157"/>
      <c r="L30" s="7" t="s">
        <v>20</v>
      </c>
      <c r="M30" s="8" t="s">
        <v>21</v>
      </c>
    </row>
    <row r="31" spans="2:13" s="61" customFormat="1" ht="12.75">
      <c r="B31" s="80">
        <v>45.2</v>
      </c>
      <c r="C31" s="81">
        <v>42</v>
      </c>
      <c r="D31" s="77">
        <v>40</v>
      </c>
      <c r="E31" s="78">
        <v>2</v>
      </c>
      <c r="F31" s="78">
        <v>1.5</v>
      </c>
      <c r="G31" s="79">
        <f>(D31-1)*(E31-1)</f>
        <v>39</v>
      </c>
      <c r="H31" s="158">
        <f>IF(ISERROR(TDIST((C31-B31)/F31,G31,1)),1-TDIST((B31-C31)/F31,G31,1),TDIST((C31-B31)/F31,G31,1))*100</f>
        <v>98.03777003080042</v>
      </c>
      <c r="I31" s="159"/>
      <c r="J31" s="158">
        <f>IF(ISERROR(TDIST((C31-B31)/F31,G31,1)),TDIST((B31-C31)/F31,G31,1),1-TDIST((C31-B31)/F31,G31,1))*100</f>
        <v>1.9622299691995804</v>
      </c>
      <c r="K31" s="159"/>
      <c r="L31" s="110">
        <f>B31-TINV(1-L29/100,G31)*F31</f>
        <v>42.672687317433166</v>
      </c>
      <c r="M31" s="111">
        <f>B31+TINV(1-L29/100,G31)*F31</f>
        <v>47.72731268256684</v>
      </c>
    </row>
    <row r="32" spans="2:13" s="61" customFormat="1" ht="12.75">
      <c r="B32" s="105"/>
      <c r="C32" s="106"/>
      <c r="D32" s="106"/>
      <c r="E32" s="107"/>
      <c r="F32" s="108"/>
      <c r="G32" s="108"/>
      <c r="H32" s="148" t="str">
        <f>IF(H31&lt;0.5,"most unlikely",IF(H31&lt;5,"very unlikely",IF(H31&lt;25,"unlikely, probably not",IF(H31&lt;75,"possibly, may (not)",IF(H31&lt;95,"likely, probable",IF(H31&lt;99.5,"very likely","most likely"))))))</f>
        <v>very likely</v>
      </c>
      <c r="I32" s="147"/>
      <c r="J32" s="149" t="str">
        <f>IF(J31&lt;0.5,"most unlikely",IF(J31&lt;5,"very unlikely",IF(J31&lt;25,"unlikely, probably not",IF(J31&lt;75,"possibly, may (not)",IF(J31&lt;95,"likely, probable",IF(J31&lt;99.5,"very likely","most likely"))))))</f>
        <v>very unlikely</v>
      </c>
      <c r="K32" s="149"/>
      <c r="L32" s="109"/>
      <c r="M32" s="112"/>
    </row>
    <row r="33" spans="2:13" s="32" customFormat="1" ht="15">
      <c r="B33" s="27"/>
      <c r="C33" s="33"/>
      <c r="D33" s="28"/>
      <c r="E33" s="29"/>
      <c r="F33" s="125"/>
      <c r="G33" s="65">
        <f>(D33-1)*(E33-1)</f>
        <v>1</v>
      </c>
      <c r="H33" s="152" t="e">
        <f>IF(ISERROR(TDIST((C33-B33)/F33,G33,1)),1-TDIST((B33-C33)/F33,G33,1),TDIST((C33-B33)/F33,G33,1))*100</f>
        <v>#DIV/0!</v>
      </c>
      <c r="I33" s="153"/>
      <c r="J33" s="152" t="e">
        <f>IF(ISERROR(TDIST((C33-B33)/F33,G33,1)),TDIST((B33-C33)/F33,G33,1),1-TDIST((C33-B33)/F33,G33,1))*100</f>
        <v>#DIV/0!</v>
      </c>
      <c r="K33" s="153"/>
      <c r="L33" s="31">
        <f>B33-TINV(1-L29/100,G33)*F33</f>
        <v>0</v>
      </c>
      <c r="M33" s="30">
        <f>B33+TINV(1-L29/100,G33)*F33</f>
        <v>0</v>
      </c>
    </row>
    <row r="34" spans="2:19" s="32" customFormat="1" ht="15">
      <c r="B34" s="105"/>
      <c r="C34" s="106"/>
      <c r="D34" s="106"/>
      <c r="E34" s="107"/>
      <c r="F34" s="108"/>
      <c r="G34" s="108"/>
      <c r="H34" s="150" t="e">
        <f>IF(H33&lt;0.5,"most unlikely",IF(H33&lt;5,"very unlikely",IF(H33&lt;25,"unlikely, probably not",IF(H33&lt;75,"possibly, may (not)",IF(H33&lt;95,"likely, probable",IF(H33&lt;99.5,"very likely","most likely"))))))</f>
        <v>#DIV/0!</v>
      </c>
      <c r="I34" s="151"/>
      <c r="J34" s="150" t="e">
        <f>IF(J33&lt;0.5,"most unlikely",IF(J33&lt;5,"very unlikely",IF(J33&lt;25,"unlikely, probably not",IF(J33&lt;75,"possibly, may (not)",IF(J33&lt;95,"likely, probable",IF(J33&lt;99.5,"very likely","most likely"))))))</f>
        <v>#DIV/0!</v>
      </c>
      <c r="K34" s="151"/>
      <c r="L34" s="109"/>
      <c r="M34" s="112"/>
      <c r="N34" s="39"/>
      <c r="O34" s="39"/>
      <c r="P34" s="39"/>
      <c r="Q34" s="39"/>
      <c r="R34" s="39"/>
      <c r="S34" s="39"/>
    </row>
    <row r="36" ht="12.75">
      <c r="B36" s="3" t="s">
        <v>17</v>
      </c>
    </row>
    <row r="37" spans="7:15" ht="12.75" customHeight="1">
      <c r="G37" s="46"/>
      <c r="L37" s="141" t="s">
        <v>34</v>
      </c>
      <c r="M37" s="142"/>
      <c r="O37" s="46"/>
    </row>
    <row r="38" spans="2:17" ht="14.25" customHeight="1">
      <c r="B38" s="42" t="s">
        <v>22</v>
      </c>
      <c r="C38" s="68" t="s">
        <v>30</v>
      </c>
      <c r="D38" s="143" t="s">
        <v>9</v>
      </c>
      <c r="E38" s="144"/>
      <c r="F38" s="144"/>
      <c r="G38" s="144"/>
      <c r="H38" s="131" t="s">
        <v>57</v>
      </c>
      <c r="I38" s="132"/>
      <c r="J38" s="132"/>
      <c r="K38" s="133"/>
      <c r="L38" s="162" t="s">
        <v>7</v>
      </c>
      <c r="M38" s="163"/>
      <c r="O38" s="127" t="s">
        <v>48</v>
      </c>
      <c r="P38" s="128"/>
      <c r="Q38" s="17"/>
    </row>
    <row r="39" spans="2:17" ht="12.75" customHeight="1">
      <c r="B39" s="44" t="s">
        <v>37</v>
      </c>
      <c r="C39" s="66" t="s">
        <v>5</v>
      </c>
      <c r="D39" s="4" t="s">
        <v>31</v>
      </c>
      <c r="E39" s="5" t="s">
        <v>33</v>
      </c>
      <c r="F39" s="5" t="s">
        <v>24</v>
      </c>
      <c r="G39" s="34" t="s">
        <v>13</v>
      </c>
      <c r="H39" s="154" t="s">
        <v>58</v>
      </c>
      <c r="I39" s="155"/>
      <c r="J39" s="154" t="s">
        <v>59</v>
      </c>
      <c r="K39" s="155"/>
      <c r="L39" s="126">
        <v>90</v>
      </c>
      <c r="M39" s="124" t="s">
        <v>64</v>
      </c>
      <c r="O39" s="14" t="s">
        <v>37</v>
      </c>
      <c r="P39" s="15" t="s">
        <v>24</v>
      </c>
      <c r="Q39" s="40" t="s">
        <v>12</v>
      </c>
    </row>
    <row r="40" spans="2:17" ht="12.75">
      <c r="B40" s="16" t="s">
        <v>23</v>
      </c>
      <c r="C40" s="67" t="s">
        <v>6</v>
      </c>
      <c r="D40" s="6" t="s">
        <v>32</v>
      </c>
      <c r="E40" s="9" t="s">
        <v>8</v>
      </c>
      <c r="F40" s="9" t="s">
        <v>0</v>
      </c>
      <c r="G40" s="19" t="s">
        <v>19</v>
      </c>
      <c r="H40" s="156"/>
      <c r="I40" s="157"/>
      <c r="J40" s="156"/>
      <c r="K40" s="157"/>
      <c r="L40" s="22" t="s">
        <v>20</v>
      </c>
      <c r="M40" s="11" t="s">
        <v>21</v>
      </c>
      <c r="O40" s="20" t="s">
        <v>23</v>
      </c>
      <c r="P40" s="21" t="s">
        <v>25</v>
      </c>
      <c r="Q40" s="18" t="s">
        <v>23</v>
      </c>
    </row>
    <row r="41" spans="2:17" ht="12.75">
      <c r="B41" s="82">
        <v>45.2</v>
      </c>
      <c r="C41" s="83">
        <v>42</v>
      </c>
      <c r="D41" s="84">
        <v>40</v>
      </c>
      <c r="E41" s="85">
        <v>2</v>
      </c>
      <c r="F41" s="85">
        <v>3.3</v>
      </c>
      <c r="G41" s="86">
        <f>(D41-1)*(E41-1)</f>
        <v>39</v>
      </c>
      <c r="H41" s="139">
        <f>IF(ISERROR(TDIST((Q41-O41)/P41,G41,1)),1-TDIST((O41-Q41)/P41,G41,1),TDIST((Q41-O41)/P41,G41,1))*100</f>
        <v>98.5312656373062</v>
      </c>
      <c r="I41" s="140"/>
      <c r="J41" s="139">
        <f>IF(ISERROR(TDIST((Q41-O41)/P41,G41,1)),TDIST((O41-Q41)/P41,G41,1),1-TDIST((Q41-O41)/P41,G41,1))*100</f>
        <v>1.4687343626937923</v>
      </c>
      <c r="K41" s="140"/>
      <c r="L41" s="87">
        <f>EXP(O41-TINV(1-L39/100,G41)*P41)</f>
        <v>42.79382968273873</v>
      </c>
      <c r="M41" s="88">
        <f>EXP(O41+TINV(1-L39/100,G41)*P41)</f>
        <v>47.74146214878448</v>
      </c>
      <c r="O41" s="74">
        <f>LN(B41)</f>
        <v>3.8110970868381857</v>
      </c>
      <c r="P41" s="75">
        <f>LN(1+F41/100)</f>
        <v>0.03246719013750141</v>
      </c>
      <c r="Q41" s="76">
        <f>LN(C41)</f>
        <v>3.7376696182833684</v>
      </c>
    </row>
    <row r="42" spans="2:17" ht="12.75">
      <c r="B42" s="105"/>
      <c r="C42" s="106"/>
      <c r="D42" s="106"/>
      <c r="E42" s="107"/>
      <c r="F42" s="108"/>
      <c r="G42" s="108"/>
      <c r="H42" s="148" t="str">
        <f>IF(H41&lt;0.5,"most unlikely",IF(H41&lt;5,"very unlikely",IF(H41&lt;25,"unlikely, probably not",IF(H41&lt;75,"possibly, may (not)",IF(H41&lt;95,"likely, probable",IF(H41&lt;99.5,"very likely","most likely"))))))</f>
        <v>very likely</v>
      </c>
      <c r="I42" s="147"/>
      <c r="J42" s="149" t="str">
        <f>IF(J41&lt;0.5,"most unlikely",IF(J41&lt;5,"very unlikely",IF(J41&lt;25,"unlikely, probably not",IF(J41&lt;75,"possibly, may (not)",IF(J41&lt;95,"likely, probable",IF(J41&lt;99.5,"very likely","most likely"))))))</f>
        <v>very unlikely</v>
      </c>
      <c r="K42" s="149"/>
      <c r="L42" s="109"/>
      <c r="M42" s="112"/>
      <c r="O42" s="62"/>
      <c r="P42" s="63"/>
      <c r="Q42" s="64"/>
    </row>
    <row r="43" spans="2:17" s="32" customFormat="1" ht="15">
      <c r="B43" s="27"/>
      <c r="C43" s="33"/>
      <c r="D43" s="28"/>
      <c r="E43" s="29"/>
      <c r="F43" s="29"/>
      <c r="G43" s="45">
        <f>(D43-1)*(E43-1)</f>
        <v>1</v>
      </c>
      <c r="H43" s="152" t="e">
        <f>IF(ISERROR(TDIST((Q43-O43)/P43,G43,1)),1-TDIST((O43-Q43)/P43,G43,1),TDIST((Q43-O43)/P43,G43,1))*100</f>
        <v>#NUM!</v>
      </c>
      <c r="I43" s="153"/>
      <c r="J43" s="152" t="e">
        <f>IF(ISERROR(TDIST((Q43-O43)/P43,G43,1)),TDIST((O43-Q43)/P43,G43,1),1-TDIST((Q43-O43)/P43,G43,1))*100</f>
        <v>#NUM!</v>
      </c>
      <c r="K43" s="153"/>
      <c r="L43" s="31" t="e">
        <f>EXP(O43-TINV(1-L39/100,G43)*P43)</f>
        <v>#NUM!</v>
      </c>
      <c r="M43" s="30" t="e">
        <f>EXP(O43+TINV(1-L39/100,G43)*P43)</f>
        <v>#NUM!</v>
      </c>
      <c r="O43" s="62" t="e">
        <f>LN(B43)</f>
        <v>#NUM!</v>
      </c>
      <c r="P43" s="63">
        <f>LN(1+F43/100)</f>
        <v>0</v>
      </c>
      <c r="Q43" s="64" t="e">
        <f>LN(C43)</f>
        <v>#NUM!</v>
      </c>
    </row>
    <row r="44" spans="2:13" ht="12.75">
      <c r="B44" s="105"/>
      <c r="C44" s="106"/>
      <c r="D44" s="106"/>
      <c r="E44" s="107"/>
      <c r="F44" s="108"/>
      <c r="G44" s="108"/>
      <c r="H44" s="150" t="e">
        <f>IF(H43&lt;0.5,"most unlikely",IF(H43&lt;5,"very unlikely",IF(H43&lt;25,"unlikely, probably not",IF(H43&lt;75,"possibly, may (not)",IF(H43&lt;95,"likely, probable",IF(H43&lt;99.5,"very likely","most likely"))))))</f>
        <v>#NUM!</v>
      </c>
      <c r="I44" s="151"/>
      <c r="J44" s="150" t="e">
        <f>IF(J43&lt;0.5,"most unlikely",IF(J43&lt;5,"very unlikely",IF(J43&lt;25,"unlikely, probably not",IF(J43&lt;75,"possibly, may (not)",IF(J43&lt;95,"likely, probable",IF(J43&lt;99.5,"very likely","most likely"))))))</f>
        <v>#NUM!</v>
      </c>
      <c r="K44" s="151"/>
      <c r="L44" s="109"/>
      <c r="M44" s="112"/>
    </row>
    <row r="47" s="25" customFormat="1" ht="15">
      <c r="B47" s="24" t="s">
        <v>14</v>
      </c>
    </row>
    <row r="48" spans="2:18" s="1" customFormat="1" ht="12.75">
      <c r="B48" s="1" t="s">
        <v>10</v>
      </c>
      <c r="Q48" s="2"/>
      <c r="R48" s="2"/>
    </row>
    <row r="49" s="1" customFormat="1" ht="12.75">
      <c r="B49" s="1" t="s">
        <v>15</v>
      </c>
    </row>
    <row r="50" spans="2:18" s="1" customFormat="1" ht="12.75">
      <c r="B50" s="1" t="s">
        <v>11</v>
      </c>
      <c r="Q50" s="2"/>
      <c r="R50" s="2"/>
    </row>
    <row r="51" spans="2:18" s="1" customFormat="1" ht="12.75">
      <c r="B51" s="1" t="s">
        <v>43</v>
      </c>
      <c r="Q51" s="2"/>
      <c r="R51" s="2"/>
    </row>
    <row r="52" spans="2:18" s="1" customFormat="1" ht="12.75">
      <c r="B52" s="1" t="s">
        <v>44</v>
      </c>
      <c r="Q52" s="2"/>
      <c r="R52" s="2"/>
    </row>
    <row r="53" spans="2:18" s="95" customFormat="1" ht="12.75">
      <c r="B53" s="94" t="s">
        <v>40</v>
      </c>
      <c r="Q53" s="96"/>
      <c r="R53" s="96"/>
    </row>
    <row r="54" s="95" customFormat="1" ht="12.75">
      <c r="B54" s="97" t="s">
        <v>41</v>
      </c>
    </row>
    <row r="55" spans="2:18" s="95" customFormat="1" ht="12.75">
      <c r="B55" s="98" t="s">
        <v>42</v>
      </c>
      <c r="Q55" s="96"/>
      <c r="R55" s="96"/>
    </row>
    <row r="56" spans="17:18" s="1" customFormat="1" ht="12.75">
      <c r="Q56" s="2"/>
      <c r="R56" s="2"/>
    </row>
    <row r="57" spans="2:18" s="1" customFormat="1" ht="12.75">
      <c r="B57" s="3" t="s">
        <v>16</v>
      </c>
      <c r="Q57" s="2"/>
      <c r="R57" s="2"/>
    </row>
    <row r="58" spans="2:4" ht="12.75" customHeight="1">
      <c r="B58" s="71" t="s">
        <v>55</v>
      </c>
      <c r="C58" s="71"/>
      <c r="D58" s="71"/>
    </row>
    <row r="59" spans="2:17" ht="12.75" customHeight="1">
      <c r="B59" s="71"/>
      <c r="C59" s="71"/>
      <c r="D59" s="71"/>
      <c r="P59" s="141" t="s">
        <v>34</v>
      </c>
      <c r="Q59" s="142"/>
    </row>
    <row r="60" spans="1:19" ht="13.5" customHeight="1">
      <c r="A60" s="71"/>
      <c r="B60" s="69"/>
      <c r="C60" s="69"/>
      <c r="D60" s="70"/>
      <c r="E60" s="68" t="s">
        <v>30</v>
      </c>
      <c r="F60" s="137" t="s">
        <v>9</v>
      </c>
      <c r="G60" s="138"/>
      <c r="H60" s="138"/>
      <c r="I60" s="138"/>
      <c r="J60" s="131" t="s">
        <v>60</v>
      </c>
      <c r="K60" s="132"/>
      <c r="L60" s="132"/>
      <c r="M60" s="132"/>
      <c r="N60" s="132"/>
      <c r="O60" s="133"/>
      <c r="P60" s="162" t="s">
        <v>65</v>
      </c>
      <c r="Q60" s="163"/>
      <c r="S60" s="17" t="s">
        <v>36</v>
      </c>
    </row>
    <row r="61" spans="2:19" ht="12.75" customHeight="1">
      <c r="B61" s="4"/>
      <c r="C61" s="5" t="s">
        <v>38</v>
      </c>
      <c r="D61" s="5"/>
      <c r="E61" s="66" t="s">
        <v>39</v>
      </c>
      <c r="F61" s="4" t="s">
        <v>31</v>
      </c>
      <c r="G61" s="5" t="s">
        <v>33</v>
      </c>
      <c r="H61" s="5" t="s">
        <v>24</v>
      </c>
      <c r="I61" s="34" t="s">
        <v>13</v>
      </c>
      <c r="J61" s="164" t="s">
        <v>61</v>
      </c>
      <c r="K61" s="165"/>
      <c r="L61" s="168" t="s">
        <v>62</v>
      </c>
      <c r="M61" s="169"/>
      <c r="N61" s="172" t="s">
        <v>63</v>
      </c>
      <c r="O61" s="173"/>
      <c r="P61" s="126">
        <v>90</v>
      </c>
      <c r="Q61" s="124" t="s">
        <v>64</v>
      </c>
      <c r="S61" s="43" t="s">
        <v>24</v>
      </c>
    </row>
    <row r="62" spans="2:19" ht="12.75">
      <c r="B62" s="12" t="s">
        <v>27</v>
      </c>
      <c r="C62" s="36" t="s">
        <v>28</v>
      </c>
      <c r="D62" s="10" t="s">
        <v>29</v>
      </c>
      <c r="E62" s="67" t="s">
        <v>6</v>
      </c>
      <c r="F62" s="6" t="s">
        <v>32</v>
      </c>
      <c r="G62" s="9" t="s">
        <v>8</v>
      </c>
      <c r="H62" s="9" t="s">
        <v>25</v>
      </c>
      <c r="I62" s="35" t="s">
        <v>19</v>
      </c>
      <c r="J62" s="166"/>
      <c r="K62" s="167"/>
      <c r="L62" s="170"/>
      <c r="M62" s="171"/>
      <c r="N62" s="174"/>
      <c r="O62" s="175"/>
      <c r="P62" s="7" t="s">
        <v>20</v>
      </c>
      <c r="Q62" s="8" t="s">
        <v>21</v>
      </c>
      <c r="S62" s="40" t="s">
        <v>25</v>
      </c>
    </row>
    <row r="63" spans="2:19" s="53" customFormat="1" ht="12.75">
      <c r="B63" s="114">
        <v>45.2</v>
      </c>
      <c r="C63" s="115">
        <v>48.5</v>
      </c>
      <c r="D63" s="116">
        <f>C63-B63</f>
        <v>3.299999999999997</v>
      </c>
      <c r="E63" s="117">
        <v>2</v>
      </c>
      <c r="F63" s="118">
        <v>40</v>
      </c>
      <c r="G63" s="119">
        <v>2</v>
      </c>
      <c r="H63" s="119">
        <v>1.2</v>
      </c>
      <c r="I63" s="120">
        <f>(F63-1)*(G63-1)</f>
        <v>39</v>
      </c>
      <c r="J63" s="139">
        <f>IF(ISERROR(TDIST((-E63-D63)/S63,I63,1)),TDIST((D63+E63)/S63,I63,1),1-TDIST((-E63-D63)/S63,I63,1))*100</f>
        <v>0.1683986344197473</v>
      </c>
      <c r="K63" s="140"/>
      <c r="L63" s="139">
        <f>100-N63-J63</f>
        <v>22.245043930613587</v>
      </c>
      <c r="M63" s="140"/>
      <c r="N63" s="139">
        <f>IF(ISERROR(TDIST((E63-D63)/S63,I63,1)),1-TDIST((D63-E63)/S63,I63,1),TDIST((E63-D63)/S63,I63,1))*100</f>
        <v>77.58655743496666</v>
      </c>
      <c r="O63" s="140"/>
      <c r="P63" s="87">
        <f>D63-TINV(1-P61/100,I63)*S63</f>
        <v>0.4406721023651574</v>
      </c>
      <c r="Q63" s="88">
        <f>D63+TINV(1-P61/100,I63)*S63</f>
        <v>6.159327897634837</v>
      </c>
      <c r="S63" s="92">
        <f>SQRT(2)*H63</f>
        <v>1.697056274847714</v>
      </c>
    </row>
    <row r="64" spans="2:19" s="53" customFormat="1" ht="12.75">
      <c r="B64" s="121"/>
      <c r="C64" s="122"/>
      <c r="D64" s="122"/>
      <c r="E64" s="122"/>
      <c r="F64" s="123"/>
      <c r="G64" s="123"/>
      <c r="H64" s="123"/>
      <c r="I64" s="79"/>
      <c r="J64" s="146" t="str">
        <f>IF(J63&lt;0.5,"most unlikely",IF(J63&lt;5,"very unlikely",IF(J63&lt;25,"unlikely, probably not",IF(J63&lt;75,"possibly, may (not)",IF(J63&lt;95,"likely, probable",IF(J63&lt;99.5,"very likely","most likely"))))))</f>
        <v>most unlikely</v>
      </c>
      <c r="K64" s="147"/>
      <c r="L64" s="148" t="str">
        <f>IF(L63&lt;0.5,"most unlikely",IF(L63&lt;5,"very unlikely",IF(L63&lt;25,"unlikely, probably not",IF(L63&lt;75,"possibly, may (not)",IF(L63&lt;95,"likely, probable",IF(L63&lt;99.5,"very likely","most likely"))))))</f>
        <v>unlikely, probably not</v>
      </c>
      <c r="M64" s="147"/>
      <c r="N64" s="148" t="str">
        <f>IF(N63&lt;0.5,"most unlikely",IF(N63&lt;5,"very unlikely",IF(N63&lt;25,"unlikely, probably not",IF(N63&lt;75,"possibly, may (not)",IF(N63&lt;95,"likely, probable",IF(N63&lt;99.5,"very likely","most likely"))))))</f>
        <v>likely, probable</v>
      </c>
      <c r="O64" s="147"/>
      <c r="P64" s="109"/>
      <c r="Q64" s="112"/>
      <c r="S64" s="54"/>
    </row>
    <row r="65" spans="2:19" s="3" customFormat="1" ht="15">
      <c r="B65" s="57">
        <v>0</v>
      </c>
      <c r="C65" s="58">
        <v>6</v>
      </c>
      <c r="D65" s="59">
        <f>C65-B65</f>
        <v>6</v>
      </c>
      <c r="E65" s="60">
        <v>1</v>
      </c>
      <c r="F65" s="28">
        <v>100</v>
      </c>
      <c r="G65" s="29">
        <v>2</v>
      </c>
      <c r="H65" s="29">
        <v>5</v>
      </c>
      <c r="I65" s="45">
        <f>(F65-1)*(G65-1)</f>
        <v>99</v>
      </c>
      <c r="J65" s="160">
        <f>IF(ISERROR(TDIST((-E65-D65)/S65,I65,1)),TDIST((D65+E65)/S65,I65,1),1-TDIST((-E65-D65)/S65,I65,1))*100</f>
        <v>16.230609464388834</v>
      </c>
      <c r="K65" s="161"/>
      <c r="L65" s="160">
        <f>100-N65-J65</f>
        <v>7.827453346616977</v>
      </c>
      <c r="M65" s="161"/>
      <c r="N65" s="160">
        <f>IF(ISERROR(TDIST((E65-D65)/S65,I65,1)),1-TDIST((D65-E65)/S65,I65,1),TDIST((E65-D65)/S65,I65,1))*100</f>
        <v>75.94193718899419</v>
      </c>
      <c r="O65" s="161"/>
      <c r="P65" s="55">
        <f>D65-TINV(1-P61/100,I65)*S65</f>
        <v>-5.740738458417864</v>
      </c>
      <c r="Q65" s="56">
        <f>D65+TINV(1-P61/100,I65)*S65</f>
        <v>17.740738458417866</v>
      </c>
      <c r="S65" s="54">
        <f>SQRT(2)*H65</f>
        <v>7.0710678118654755</v>
      </c>
    </row>
    <row r="66" spans="2:19" s="32" customFormat="1" ht="15">
      <c r="B66" s="121"/>
      <c r="C66" s="122"/>
      <c r="D66" s="122"/>
      <c r="E66" s="122"/>
      <c r="F66" s="123"/>
      <c r="G66" s="123"/>
      <c r="H66" s="123"/>
      <c r="I66" s="79"/>
      <c r="J66" s="146" t="str">
        <f>IF(J65&lt;0.5,"most unlikely",IF(J65&lt;5,"very unlikely",IF(J65&lt;25,"unlikely, probably not",IF(J65&lt;75,"possibly, may (not)",IF(J65&lt;95,"likely, probable",IF(J65&lt;99.5,"very likely","most likely"))))))</f>
        <v>unlikely, probably not</v>
      </c>
      <c r="K66" s="147"/>
      <c r="L66" s="146" t="str">
        <f>IF(L65&lt;0.5,"most unlikely",IF(L65&lt;5,"very unlikely",IF(L65&lt;25,"unlikely, probably not",IF(L65&lt;75,"possibly, may (not)",IF(L65&lt;95,"likely, probable",IF(L65&lt;99.5,"very likely","most likely"))))))</f>
        <v>unlikely, probably not</v>
      </c>
      <c r="M66" s="147"/>
      <c r="N66" s="146" t="str">
        <f>IF(N65&lt;0.5,"most unlikely",IF(N65&lt;5,"very unlikely",IF(N65&lt;25,"unlikely, probably not",IF(N65&lt;75,"possibly, may (not)",IF(N65&lt;95,"likely, probable",IF(N65&lt;99.5,"very likely","most likely"))))))</f>
        <v>likely, probable</v>
      </c>
      <c r="O66" s="147"/>
      <c r="P66" s="109"/>
      <c r="Q66" s="112"/>
      <c r="R66" s="39"/>
      <c r="S66" s="39"/>
    </row>
    <row r="67" spans="3:27" s="32" customFormat="1" ht="15">
      <c r="C67" s="37"/>
      <c r="D67" s="37"/>
      <c r="E67" s="37"/>
      <c r="F67" s="37"/>
      <c r="G67" s="38"/>
      <c r="H67" s="38"/>
      <c r="I67" s="38"/>
      <c r="J67" s="50"/>
      <c r="K67" s="51"/>
      <c r="L67" s="52"/>
      <c r="M67" s="48"/>
      <c r="N67" s="49"/>
      <c r="O67" s="49"/>
      <c r="P67" s="49"/>
      <c r="Q67" s="49"/>
      <c r="R67" s="39"/>
      <c r="S67" s="39"/>
      <c r="T67" s="39"/>
      <c r="U67" s="39"/>
      <c r="V67" s="39"/>
      <c r="W67" s="39"/>
      <c r="X67" s="39"/>
      <c r="Y67" s="39"/>
      <c r="Z67" s="39"/>
      <c r="AA67" s="39"/>
    </row>
    <row r="68" ht="12.75">
      <c r="B68" s="3" t="s">
        <v>17</v>
      </c>
    </row>
    <row r="69" spans="2:17" s="1" customFormat="1" ht="12.75">
      <c r="B69" s="71" t="s">
        <v>55</v>
      </c>
      <c r="J69" s="2"/>
      <c r="K69" s="2"/>
      <c r="L69" s="2"/>
      <c r="M69" s="2"/>
      <c r="N69" s="2"/>
      <c r="O69" s="2"/>
      <c r="P69" s="2"/>
      <c r="Q69" s="2"/>
    </row>
    <row r="70" spans="2:9" ht="12.75" customHeight="1">
      <c r="B70" s="1" t="s">
        <v>47</v>
      </c>
      <c r="C70" s="71"/>
      <c r="D70" s="71"/>
      <c r="G70" s="47"/>
      <c r="H70" s="47"/>
      <c r="I70" s="47"/>
    </row>
    <row r="71" spans="2:17" ht="12.75" customHeight="1">
      <c r="B71" s="1"/>
      <c r="C71" s="71"/>
      <c r="D71" s="71"/>
      <c r="G71" s="46"/>
      <c r="H71" s="47"/>
      <c r="I71" s="47"/>
      <c r="P71" s="141" t="s">
        <v>34</v>
      </c>
      <c r="Q71" s="142"/>
    </row>
    <row r="72" spans="1:21" ht="14.25" customHeight="1">
      <c r="A72" s="71"/>
      <c r="B72" s="69"/>
      <c r="C72" s="69"/>
      <c r="D72" s="70"/>
      <c r="E72" s="134" t="s">
        <v>56</v>
      </c>
      <c r="F72" s="143" t="s">
        <v>9</v>
      </c>
      <c r="G72" s="144"/>
      <c r="H72" s="144"/>
      <c r="I72" s="145"/>
      <c r="J72" s="131" t="s">
        <v>60</v>
      </c>
      <c r="K72" s="132"/>
      <c r="L72" s="132"/>
      <c r="M72" s="132"/>
      <c r="N72" s="132"/>
      <c r="O72" s="133"/>
      <c r="P72" s="162" t="s">
        <v>65</v>
      </c>
      <c r="Q72" s="163"/>
      <c r="S72" s="127" t="s">
        <v>48</v>
      </c>
      <c r="T72" s="128"/>
      <c r="U72" s="17"/>
    </row>
    <row r="73" spans="2:21" ht="12.75" customHeight="1">
      <c r="B73" s="129" t="s">
        <v>26</v>
      </c>
      <c r="C73" s="130"/>
      <c r="D73" s="130"/>
      <c r="E73" s="135"/>
      <c r="F73" s="4" t="s">
        <v>31</v>
      </c>
      <c r="G73" s="5" t="s">
        <v>33</v>
      </c>
      <c r="H73" s="5" t="s">
        <v>24</v>
      </c>
      <c r="I73" s="34" t="s">
        <v>13</v>
      </c>
      <c r="J73" s="164" t="s">
        <v>61</v>
      </c>
      <c r="K73" s="165"/>
      <c r="L73" s="168" t="s">
        <v>62</v>
      </c>
      <c r="M73" s="169"/>
      <c r="N73" s="172" t="s">
        <v>63</v>
      </c>
      <c r="O73" s="173"/>
      <c r="P73" s="126">
        <v>90</v>
      </c>
      <c r="Q73" s="124" t="s">
        <v>64</v>
      </c>
      <c r="S73" s="14" t="s">
        <v>49</v>
      </c>
      <c r="T73" s="15" t="s">
        <v>24</v>
      </c>
      <c r="U73" s="40" t="s">
        <v>12</v>
      </c>
    </row>
    <row r="74" spans="2:21" ht="12.75">
      <c r="B74" s="12" t="s">
        <v>27</v>
      </c>
      <c r="C74" s="36" t="s">
        <v>28</v>
      </c>
      <c r="D74" s="10" t="s">
        <v>29</v>
      </c>
      <c r="E74" s="136"/>
      <c r="F74" s="13" t="s">
        <v>32</v>
      </c>
      <c r="G74" s="10" t="s">
        <v>8</v>
      </c>
      <c r="H74" s="10" t="s">
        <v>0</v>
      </c>
      <c r="I74" s="19" t="s">
        <v>19</v>
      </c>
      <c r="J74" s="166"/>
      <c r="K74" s="167"/>
      <c r="L74" s="170"/>
      <c r="M74" s="171"/>
      <c r="N74" s="174"/>
      <c r="O74" s="175"/>
      <c r="P74" s="22" t="s">
        <v>20</v>
      </c>
      <c r="Q74" s="11" t="s">
        <v>21</v>
      </c>
      <c r="S74" s="20" t="s">
        <v>29</v>
      </c>
      <c r="T74" s="21" t="s">
        <v>25</v>
      </c>
      <c r="U74" s="40" t="s">
        <v>29</v>
      </c>
    </row>
    <row r="75" spans="2:21" ht="12.75">
      <c r="B75" s="82">
        <v>45.2</v>
      </c>
      <c r="C75" s="90">
        <v>48.5</v>
      </c>
      <c r="D75" s="91">
        <f>C75-B75</f>
        <v>3.299999999999997</v>
      </c>
      <c r="E75" s="91">
        <v>2</v>
      </c>
      <c r="F75" s="84">
        <v>40</v>
      </c>
      <c r="G75" s="85">
        <v>2</v>
      </c>
      <c r="H75" s="85">
        <v>2.7</v>
      </c>
      <c r="I75" s="86">
        <f>(F75-1)*(G75-1)</f>
        <v>39</v>
      </c>
      <c r="J75" s="139">
        <f>IF(ISERROR(TDIST((-U75-S75)/T75,I75,1)),TDIST((S75+U75)/T75,I75,1),1-TDIST((-U75-S75)/T75,I75,1))*100</f>
        <v>0.22252125160968678</v>
      </c>
      <c r="K75" s="140"/>
      <c r="L75" s="139">
        <f>100-N75-J75</f>
        <v>23.534314228059007</v>
      </c>
      <c r="M75" s="140"/>
      <c r="N75" s="139">
        <f>IF(ISERROR(TDIST((U75-S75)/T75,I75,1)),1-TDIST((S75-U75)/T75,I75,1),TDIST((U75-S75)/T75,I75,1))*100</f>
        <v>76.2431645203313</v>
      </c>
      <c r="O75" s="140"/>
      <c r="P75" s="89">
        <f>B75*(EXP(S75-TINV(1-P73/100,I75)*T75)-1)</f>
        <v>0.31682863149808194</v>
      </c>
      <c r="Q75" s="88">
        <f>B75*(EXP(S75+TINV(1-P73/100,I75)*T75)-1)</f>
        <v>6.478688316439936</v>
      </c>
      <c r="S75" s="73">
        <f>LN(C75)-LN(B75)</f>
        <v>0.07046671110525171</v>
      </c>
      <c r="T75" s="75">
        <f>SQRT(2)*LN(1+H75/100)</f>
        <v>0.03767738007223618</v>
      </c>
      <c r="U75" s="76">
        <f>LN(1+E75/B75)</f>
        <v>0.04329680575332426</v>
      </c>
    </row>
    <row r="76" spans="2:21" ht="12.75">
      <c r="B76" s="121"/>
      <c r="C76" s="122"/>
      <c r="D76" s="122"/>
      <c r="E76" s="122"/>
      <c r="F76" s="123"/>
      <c r="G76" s="123"/>
      <c r="H76" s="123"/>
      <c r="I76" s="79"/>
      <c r="J76" s="146" t="str">
        <f>IF(J75&lt;0.5,"most unlikely",IF(J75&lt;5,"very unlikely",IF(J75&lt;25,"unlikely, probably not",IF(J75&lt;75,"possibly, may (not)",IF(J75&lt;95,"likely, probable",IF(J75&lt;99.5,"very likely","most likely"))))))</f>
        <v>most unlikely</v>
      </c>
      <c r="K76" s="147"/>
      <c r="L76" s="148" t="str">
        <f>IF(L75&lt;0.5,"most unlikely",IF(L75&lt;5,"very unlikely",IF(L75&lt;25,"unlikely, probably not",IF(L75&lt;75,"possibly, may (not)",IF(L75&lt;95,"likely, probable",IF(L75&lt;99.5,"very likely","most likely"))))))</f>
        <v>unlikely, probably not</v>
      </c>
      <c r="M76" s="147"/>
      <c r="N76" s="148" t="str">
        <f>IF(N75&lt;0.5,"most unlikely",IF(N75&lt;5,"very unlikely",IF(N75&lt;25,"unlikely, probably not",IF(N75&lt;75,"possibly, may (not)",IF(N75&lt;95,"likely, probable",IF(N75&lt;99.5,"very likely","most likely"))))))</f>
        <v>likely, probable</v>
      </c>
      <c r="O76" s="147"/>
      <c r="P76" s="109"/>
      <c r="Q76" s="112"/>
      <c r="S76" s="93"/>
      <c r="T76" s="63"/>
      <c r="U76" s="64"/>
    </row>
    <row r="77" spans="2:21" ht="15">
      <c r="B77" s="99"/>
      <c r="C77" s="100"/>
      <c r="D77" s="101">
        <f>C77-B77</f>
        <v>0</v>
      </c>
      <c r="E77" s="102"/>
      <c r="F77" s="103"/>
      <c r="G77" s="104"/>
      <c r="H77" s="104"/>
      <c r="I77" s="35">
        <f>(F77-1)*(G77-1)</f>
        <v>1</v>
      </c>
      <c r="J77" s="160" t="e">
        <f>IF(ISERROR(TDIST((-U77-S77)/T77,I77,1)),TDIST((S77+U77)/T77,I77,1),1-TDIST((-U77-S77)/T77,I77,1))*100</f>
        <v>#NUM!</v>
      </c>
      <c r="K77" s="161"/>
      <c r="L77" s="160" t="e">
        <f>100-N77-J77</f>
        <v>#NUM!</v>
      </c>
      <c r="M77" s="161"/>
      <c r="N77" s="160" t="e">
        <f>IF(ISERROR(TDIST((U77-S77)/T77,I77,1)),1-TDIST((S77-U77)/T77,I77,1),TDIST((U77-S77)/T77,I77,1))*100</f>
        <v>#NUM!</v>
      </c>
      <c r="O77" s="161"/>
      <c r="P77" s="72" t="e">
        <f>B77*(EXP(S77-TINV(1-P73/100,I77)*T77)-1)</f>
        <v>#NUM!</v>
      </c>
      <c r="Q77" s="56" t="e">
        <f>B77*(EXP(S77+TINV(1-P73/100,I77)*T77)-1)</f>
        <v>#NUM!</v>
      </c>
      <c r="S77" s="93" t="e">
        <f>LN(C77)-LN(B77)</f>
        <v>#NUM!</v>
      </c>
      <c r="T77" s="63">
        <f>SQRT(2)*LN(1+H77/100)</f>
        <v>0</v>
      </c>
      <c r="U77" s="64" t="e">
        <f>LN(1+E77/B77)</f>
        <v>#DIV/0!</v>
      </c>
    </row>
    <row r="78" spans="2:17" ht="12.75">
      <c r="B78" s="121"/>
      <c r="C78" s="122"/>
      <c r="D78" s="122"/>
      <c r="E78" s="122"/>
      <c r="F78" s="123"/>
      <c r="G78" s="123"/>
      <c r="H78" s="123"/>
      <c r="I78" s="79"/>
      <c r="J78" s="146" t="e">
        <f>IF(J77&lt;0.5,"most unlikely",IF(J77&lt;5,"very unlikely",IF(J77&lt;25,"unlikely, probably not",IF(J77&lt;75,"possibly, may (not)",IF(J77&lt;95,"likely, probable",IF(J77&lt;99.5,"very likely","most likely"))))))</f>
        <v>#NUM!</v>
      </c>
      <c r="K78" s="147"/>
      <c r="L78" s="146" t="e">
        <f>IF(L77&lt;0.5,"most unlikely",IF(L77&lt;5,"very unlikely",IF(L77&lt;25,"unlikely, probably not",IF(L77&lt;75,"possibly, may (not)",IF(L77&lt;95,"likely, probable",IF(L77&lt;99.5,"very likely","most likely"))))))</f>
        <v>#NUM!</v>
      </c>
      <c r="M78" s="147"/>
      <c r="N78" s="146" t="e">
        <f>IF(N77&lt;0.5,"most unlikely",IF(N77&lt;5,"very unlikely",IF(N77&lt;25,"unlikely, probably not",IF(N77&lt;75,"possibly, may (not)",IF(N77&lt;95,"likely, probable",IF(N77&lt;99.5,"very likely","most likely"))))))</f>
        <v>#NUM!</v>
      </c>
      <c r="O78" s="147"/>
      <c r="P78" s="109"/>
      <c r="Q78" s="112"/>
    </row>
  </sheetData>
  <sheetProtection/>
  <mergeCells count="70">
    <mergeCell ref="L27:M27"/>
    <mergeCell ref="L28:M28"/>
    <mergeCell ref="L37:M37"/>
    <mergeCell ref="L38:M38"/>
    <mergeCell ref="J75:K75"/>
    <mergeCell ref="L75:M75"/>
    <mergeCell ref="J61:K62"/>
    <mergeCell ref="L61:M62"/>
    <mergeCell ref="J43:K43"/>
    <mergeCell ref="J33:K33"/>
    <mergeCell ref="L77:M77"/>
    <mergeCell ref="N77:O77"/>
    <mergeCell ref="J65:K65"/>
    <mergeCell ref="L65:M65"/>
    <mergeCell ref="N65:O65"/>
    <mergeCell ref="J76:K76"/>
    <mergeCell ref="L76:M76"/>
    <mergeCell ref="N76:O76"/>
    <mergeCell ref="J73:K74"/>
    <mergeCell ref="L73:M74"/>
    <mergeCell ref="J39:K40"/>
    <mergeCell ref="J63:K63"/>
    <mergeCell ref="L63:M63"/>
    <mergeCell ref="N63:O63"/>
    <mergeCell ref="H29:I30"/>
    <mergeCell ref="H31:I31"/>
    <mergeCell ref="J31:K31"/>
    <mergeCell ref="J29:K30"/>
    <mergeCell ref="H33:I33"/>
    <mergeCell ref="N61:O62"/>
    <mergeCell ref="J78:K78"/>
    <mergeCell ref="L78:M78"/>
    <mergeCell ref="N78:O78"/>
    <mergeCell ref="L64:M64"/>
    <mergeCell ref="N64:O64"/>
    <mergeCell ref="J66:K66"/>
    <mergeCell ref="L66:M66"/>
    <mergeCell ref="N66:O66"/>
    <mergeCell ref="N75:O75"/>
    <mergeCell ref="J77:K77"/>
    <mergeCell ref="H42:I42"/>
    <mergeCell ref="J42:K42"/>
    <mergeCell ref="H44:I44"/>
    <mergeCell ref="J44:K44"/>
    <mergeCell ref="H43:I43"/>
    <mergeCell ref="H32:I32"/>
    <mergeCell ref="J32:K32"/>
    <mergeCell ref="H34:I34"/>
    <mergeCell ref="J34:K34"/>
    <mergeCell ref="H39:I40"/>
    <mergeCell ref="J41:K41"/>
    <mergeCell ref="P59:Q59"/>
    <mergeCell ref="F72:I72"/>
    <mergeCell ref="J64:K64"/>
    <mergeCell ref="O38:P38"/>
    <mergeCell ref="D28:G28"/>
    <mergeCell ref="H41:I41"/>
    <mergeCell ref="H28:K28"/>
    <mergeCell ref="H38:K38"/>
    <mergeCell ref="D38:G38"/>
    <mergeCell ref="S72:T72"/>
    <mergeCell ref="B73:D73"/>
    <mergeCell ref="J72:O72"/>
    <mergeCell ref="E72:E74"/>
    <mergeCell ref="F60:I60"/>
    <mergeCell ref="J60:O60"/>
    <mergeCell ref="P60:Q60"/>
    <mergeCell ref="P71:Q71"/>
    <mergeCell ref="P72:Q72"/>
    <mergeCell ref="N73:O7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Anarchic Systems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Hopkins</dc:creator>
  <cp:keywords/>
  <dc:description/>
  <cp:lastModifiedBy>Will</cp:lastModifiedBy>
  <dcterms:created xsi:type="dcterms:W3CDTF">2000-06-10T20:01:13Z</dcterms:created>
  <dcterms:modified xsi:type="dcterms:W3CDTF">2018-02-01T20:11:54Z</dcterms:modified>
  <cp:category/>
  <cp:version/>
  <cp:contentType/>
  <cp:contentStatus/>
</cp:coreProperties>
</file>